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Z:\2024\Q2\Draft sharp\"/>
    </mc:Choice>
  </mc:AlternateContent>
  <xr:revisionPtr revIDLastSave="0" documentId="13_ncr:1_{78E06D95-818B-4F9C-BCEE-DC49A1A9EEC8}" xr6:coauthVersionLast="47" xr6:coauthVersionMax="47" xr10:uidLastSave="{00000000-0000-0000-0000-000000000000}"/>
  <bookViews>
    <workbookView xWindow="38295" yWindow="0" windowWidth="26010" windowHeight="20985"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 name="CO2 GHG Table" sheetId="37" r:id="rId13"/>
  </sheets>
  <externalReferences>
    <externalReference r:id="rId14"/>
    <externalReference r:id="rId15"/>
    <externalReference r:id="rId16"/>
    <externalReference r:id="rId17"/>
    <externalReference r:id="rId18"/>
    <externalReference r:id="rId19"/>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SEK'!$A$1:$AJ$85</definedName>
    <definedName name="_xlnm.Print_Area" localSheetId="10">'APMs calculated'!$A$1:$AD$38</definedName>
    <definedName name="_xlnm.Print_Area" localSheetId="12">'CO2 GHG Table'!$A$1:$G$66</definedName>
    <definedName name="_xlnm.Print_Area" localSheetId="8">'Key Ratios - SEK'!$A$1:$J$76</definedName>
    <definedName name="_xlnm.Print_Area" localSheetId="2">'Q BS SEK'!$A$1:$AE$49</definedName>
    <definedName name="_xlnm.Print_Area" localSheetId="3">'Q CF SEK'!$A$1:$AE$68</definedName>
    <definedName name="_xlnm.Print_Area" localSheetId="4">'Q SB SEK'!$A$1:$AA$56</definedName>
    <definedName name="_xlnm.Print_Area" localSheetId="0">'START PAGE'!$A$4:$F$48</definedName>
    <definedName name="_xlnm.Print_Area" localSheetId="11">Sustainability!$A$1:$G$107</definedName>
    <definedName name="_xlnm.Print_Area" localSheetId="6">'Y BS SEK'!$A$1:$H$47</definedName>
    <definedName name="_xlnm.Print_Area" localSheetId="7">'Y CF SEK'!$A$1:$H$43</definedName>
    <definedName name="_xlnm.Print_Area" localSheetId="5">'Y IS SEK'!$A$1:$L$78</definedName>
    <definedName name="_xlnm.Print_Area" localSheetId="9">'Y SB SEK'!$A$1:$G$58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5" i="35" l="1"/>
  <c r="AD13" i="35"/>
  <c r="AE9" i="31"/>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E65" i="31" l="1"/>
  <c r="AE18" i="8"/>
  <c r="AE46" i="8"/>
  <c r="AD23" i="35" s="1"/>
  <c r="AD12" i="35"/>
  <c r="AD14" i="35" s="1"/>
  <c r="AJ47" i="5"/>
  <c r="AD8" i="35"/>
  <c r="AJ65" i="5"/>
  <c r="AD28" i="35"/>
  <c r="AJ52" i="5"/>
  <c r="AJ54" i="5" s="1"/>
  <c r="AD11" i="35"/>
  <c r="AJ43" i="5"/>
  <c r="AE33" i="8"/>
  <c r="AJ73" i="5" l="1"/>
  <c r="AD15" i="35"/>
  <c r="AJ48" i="5"/>
  <c r="AJ55" i="5"/>
  <c r="AI59" i="5"/>
  <c r="AI68" i="5" l="1"/>
  <c r="AI69" i="5"/>
  <c r="AI70" i="5"/>
  <c r="AI71" i="5"/>
  <c r="AI38" i="5" l="1"/>
  <c r="AI39" i="5"/>
  <c r="AI40" i="5"/>
  <c r="AI41" i="5"/>
  <c r="AI35" i="5"/>
  <c r="AI47" i="5" l="1"/>
  <c r="AI65" i="5"/>
  <c r="AI19" i="5"/>
  <c r="AI11" i="5"/>
  <c r="B42" i="37"/>
  <c r="C42" i="37"/>
  <c r="C22" i="37"/>
  <c r="C21" i="37"/>
  <c r="C18" i="37"/>
  <c r="B22" i="37"/>
  <c r="B21" i="37"/>
  <c r="B18" i="37"/>
  <c r="C47" i="37"/>
  <c r="B47" i="37"/>
  <c r="D22" i="37"/>
  <c r="D18" i="37"/>
  <c r="AI43" i="5" l="1"/>
  <c r="AI73" i="5"/>
  <c r="AI52" i="5"/>
  <c r="AI48" i="5"/>
  <c r="AC35" i="35"/>
  <c r="AC13" i="35"/>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I55" i="5" l="1"/>
  <c r="AD18" i="8"/>
  <c r="AD46" i="8"/>
  <c r="AC23" i="35" s="1"/>
  <c r="AD33" i="8"/>
  <c r="AD65" i="31"/>
  <c r="AC14" i="35"/>
  <c r="AC15" i="35" s="1"/>
  <c r="AC28" i="35"/>
  <c r="AC8" i="35"/>
  <c r="AB56" i="31"/>
  <c r="AA56" i="31"/>
  <c r="R56" i="31"/>
  <c r="Q56" i="31"/>
  <c r="P56" i="31"/>
  <c r="O56" i="31"/>
  <c r="N56" i="31"/>
  <c r="L40" i="10" l="1"/>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H18" i="9"/>
  <c r="L51" i="10"/>
  <c r="I18" i="13"/>
  <c r="I19" i="13" s="1"/>
  <c r="I50" i="13"/>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H65" i="5" l="1"/>
  <c r="AH47" i="5"/>
  <c r="AH19" i="5"/>
  <c r="AH11" i="5"/>
  <c r="AH43" i="5" l="1"/>
  <c r="AH73" i="5"/>
  <c r="AH52" i="5"/>
  <c r="AH55" i="5" s="1"/>
  <c r="AH48" i="5"/>
  <c r="AB35" i="35"/>
  <c r="AB23" i="35"/>
  <c r="AB13" i="35"/>
  <c r="AB12" i="35"/>
  <c r="AB28" i="35" s="1"/>
  <c r="AB11" i="35"/>
  <c r="AB6" i="35"/>
  <c r="AB8" i="35" l="1"/>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AC19" i="35" s="1"/>
  <c r="Z35" i="35"/>
  <c r="AA60" i="31"/>
  <c r="AA59" i="31"/>
  <c r="AA58" i="31"/>
  <c r="AA57" i="31"/>
  <c r="AA55" i="31"/>
  <c r="AA54" i="31"/>
  <c r="AA53" i="31"/>
  <c r="AA50" i="31"/>
  <c r="AA47" i="31"/>
  <c r="AA40" i="31"/>
  <c r="AA34" i="31"/>
  <c r="AA25" i="31"/>
  <c r="AA9" i="31"/>
  <c r="AA16" i="31" s="1"/>
  <c r="AA45" i="8"/>
  <c r="AA43" i="8"/>
  <c r="AA38" i="8"/>
  <c r="AA32" i="8"/>
  <c r="AA27" i="8"/>
  <c r="AA22" i="8"/>
  <c r="AA17" i="8"/>
  <c r="AA11" i="8"/>
  <c r="AD20" i="35" l="1"/>
  <c r="AD25" i="35"/>
  <c r="AD17" i="35"/>
  <c r="AD21" i="35" s="1"/>
  <c r="AD31" i="35"/>
  <c r="AD33" i="35" s="1"/>
  <c r="AD36" i="35" s="1"/>
  <c r="AA18" i="8"/>
  <c r="AA37" i="8" s="1"/>
  <c r="AA39" i="8" s="1"/>
  <c r="AG73" i="5"/>
  <c r="AG43" i="5"/>
  <c r="AG48" i="5"/>
  <c r="AG52" i="5"/>
  <c r="AA11" i="35"/>
  <c r="AA14" i="35"/>
  <c r="AA8" i="35"/>
  <c r="AA65" i="31"/>
  <c r="AA33" i="8"/>
  <c r="AA46" i="8"/>
  <c r="Z23" i="35" s="1"/>
  <c r="Z58" i="31"/>
  <c r="AA15" i="35" l="1"/>
  <c r="AG55" i="5"/>
  <c r="Z6" i="35"/>
  <c r="AF26" i="5"/>
  <c r="Z8" i="35" l="1"/>
  <c r="AF11" i="5" l="1"/>
  <c r="AF19" i="5"/>
  <c r="AF35" i="5"/>
  <c r="AF38" i="5"/>
  <c r="AF39" i="5"/>
  <c r="AF40" i="5"/>
  <c r="AF41" i="5"/>
  <c r="AF59" i="5"/>
  <c r="AF69" i="5"/>
  <c r="AF70" i="5"/>
  <c r="AF71" i="5"/>
  <c r="Y6" i="35"/>
  <c r="AC17" i="35" l="1"/>
  <c r="AC18" i="35"/>
  <c r="AC20" i="35" s="1"/>
  <c r="AC25" i="35" s="1"/>
  <c r="Z12" i="35"/>
  <c r="Z11" i="35"/>
  <c r="AF47" i="5"/>
  <c r="AF65" i="5"/>
  <c r="AF43" i="5"/>
  <c r="AF21" i="5"/>
  <c r="Y35" i="35"/>
  <c r="AC31" i="35" l="1"/>
  <c r="AC33" i="35" s="1"/>
  <c r="AC36" i="35" s="1"/>
  <c r="AC21" i="35"/>
  <c r="Z28" i="35"/>
  <c r="Z14" i="35"/>
  <c r="Z15" i="35" s="1"/>
  <c r="AF73" i="5"/>
  <c r="AF52" i="5"/>
  <c r="AF48" i="5"/>
  <c r="V9" i="28"/>
  <c r="V14" i="28" s="1"/>
  <c r="V19" i="28" s="1"/>
  <c r="V24" i="28" s="1"/>
  <c r="AF54" i="5" l="1"/>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B25" i="35"/>
  <c r="AA17" i="35"/>
  <c r="AE65" i="5"/>
  <c r="Y11" i="35"/>
  <c r="Y12" i="35"/>
  <c r="AE47" i="5"/>
  <c r="AE43" i="5"/>
  <c r="AE21" i="5"/>
  <c r="X13" i="35"/>
  <c r="AA19" i="35" s="1"/>
  <c r="X6" i="35"/>
  <c r="H25" i="13"/>
  <c r="AB31" i="35" l="1"/>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G33" i="9"/>
  <c r="G46" i="9"/>
  <c r="H47" i="13" s="1"/>
  <c r="H50" i="13" s="1"/>
  <c r="AD43" i="5"/>
  <c r="AD47" i="5"/>
  <c r="G41" i="25"/>
  <c r="G18" i="9"/>
  <c r="K42" i="10"/>
  <c r="H18" i="13"/>
  <c r="H19" i="13" s="1"/>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Z21" i="35" s="1"/>
  <c r="W12" i="35"/>
  <c r="W11" i="35"/>
  <c r="X33" i="8"/>
  <c r="AC65" i="5"/>
  <c r="AC47" i="5"/>
  <c r="X18" i="8"/>
  <c r="AC43" i="5"/>
  <c r="W65" i="31"/>
  <c r="X34" i="31"/>
  <c r="X50" i="31"/>
  <c r="X47" i="31"/>
  <c r="X40" i="31"/>
  <c r="X25" i="31"/>
  <c r="X9" i="31"/>
  <c r="X16" i="31" s="1"/>
  <c r="Z25" i="35" l="1"/>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U28" i="35"/>
  <c r="V46" i="8"/>
  <c r="U23" i="35" s="1"/>
  <c r="X25" i="35"/>
  <c r="H12" i="13"/>
  <c r="H13" i="13" s="1"/>
  <c r="X21" i="35"/>
  <c r="U14" i="35"/>
  <c r="U8" i="35"/>
  <c r="V33" i="8"/>
  <c r="V18" i="8"/>
  <c r="U15" i="35" l="1"/>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37" i="8" s="1"/>
  <c r="U39" i="8" s="1"/>
  <c r="U46"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<sst xmlns="http://schemas.openxmlformats.org/spreadsheetml/2006/main" count="1333" uniqueCount="569">
  <si>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</si>
  <si>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</si>
  <si>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</si>
  <si>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</si>
  <si>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</si>
  <si>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</si>
  <si>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</si>
  <si>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</si>
  <si>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</si>
  <si>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</si>
  <si>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</si>
  <si>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</si>
  <si>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</si>
  <si>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</si>
  <si>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</si>
  <si>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</si>
  <si>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</si>
  <si>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</si>
  <si>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</si>
  <si>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</si>
  <si>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</si>
  <si>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</si>
  <si>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</si>
  <si>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</si>
  <si>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</si>
  <si>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</si>
  <si>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</si>
  <si>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</si>
  <si>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</si>
  <si>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</si>
  <si>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</si>
  <si>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</si>
  <si>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</si>
  <si>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</si>
  <si>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</si>
  <si>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</si>
  <si>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</si>
  <si>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</si>
  <si>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</si>
  <si>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</si>
  <si>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</si>
  <si>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</si>
  <si>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</si>
  <si>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</si>
  <si>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</si>
  <si>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</si>
  <si>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</si>
  <si>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</si>
  <si>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</si>
  <si>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</si>
  <si>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</si>
  <si>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</si>
  <si>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</si>
  <si>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</si>
  <si>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</si>
  <si>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</si>
  <si>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</si>
  <si>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</si>
  <si>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</si>
  <si>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</si>
  <si>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</si>
  <si>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</si>
  <si>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</si>
  <si>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</si>
  <si>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</si>
  <si>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</si>
  <si>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</si>
  <si>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</si>
  <si>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</si>
  <si>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</si>
  <si>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</si>
  <si>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</si>
  <si>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</si>
  <si>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</si>
  <si>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</si>
  <si>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</si>
  <si>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</si>
  <si>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</si>
  <si>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</si>
  <si>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</si>
  <si>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</si>
  <si>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</si>
  <si>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</si>
  <si>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</si>
  <si>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</si>
  <si>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</si>
  <si>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</si>
  <si>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</si>
  <si>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</si>
  <si>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</si>
  <si>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</si>
  <si>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</si>
  <si>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</si>
  <si>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</si>
  <si>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</si>
  <si>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</si>
  <si>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</si>
  <si>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</si>
  <si>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</si>
  <si>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</si>
  <si>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</si>
  <si>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</si>
  <si>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</si>
  <si>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</si>
  <si>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</si>
  <si>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</si>
  <si>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</si>
  <si>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</si>
  <si>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</si>
  <si>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</si>
  <si>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</si>
  <si>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</si>
  <si>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</si>
  <si>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</si>
  <si>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</si>
  <si>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</si>
  <si>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</si>
  <si>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</si>
  <si>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</si>
  <si>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</si>
  <si>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</si>
  <si>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</si>
  <si>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</si>
  <si>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</si>
  <si>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</si>
  <si>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</si>
  <si>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</si>
  <si>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</si>
  <si>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</si>
  <si>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</si>
  <si>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</si>
  <si>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</si>
  <si>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</si>
  <si>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</si>
  <si>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</si>
  <si>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</si>
  <si>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</si>
  <si>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</si>
  <si>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</si>
  <si>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</si>
  <si>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</si>
  <si>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</si>
  <si>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</si>
  <si>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</si>
  <si>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</si>
  <si>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</si>
  <si>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</si>
  <si>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</si>
  <si>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</si>
  <si>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</si>
  <si>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</si>
  <si>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</si>
  <si>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</si>
  <si>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</si>
  <si>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</si>
  <si>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</si>
  <si>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</si>
  <si>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</si>
  <si>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</si>
  <si>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</si>
  <si>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</si>
  <si>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</si>
  <si>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</si>
  <si>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</si>
  <si>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</si>
  <si>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</si>
  <si>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</si>
  <si>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</si>
  <si>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</si>
  <si>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</si>
  <si>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</si>
  <si>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</si>
  <si>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</si>
  <si>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</si>
  <si>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</si>
  <si>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</si>
  <si>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</si>
  <si>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</si>
  <si>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</si>
  <si>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</si>
  <si>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</si>
  <si>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</si>
  <si>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</si>
  <si>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</si>
  <si>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</si>
  <si>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</si>
  <si>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</si>
  <si>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</si>
  <si>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</si>
  <si>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</si>
  <si>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</si>
  <si>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</si>
  <si>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</si>
  <si>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</si>
  <si>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</si>
  <si>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</si>
  <si>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</si>
  <si>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</si>
  <si>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</si>
  <si>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</si>
  <si>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</si>
  <si>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</si>
  <si>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</si>
  <si>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</si>
  <si>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</si>
  <si>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</si>
  <si>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</si>
  <si>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</si>
  <si>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</si>
  <si>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</si>
  <si>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</si>
  <si>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</si>
  <si>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</si>
  <si>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</si>
  <si>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</si>
  <si>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</si>
  <si>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</si>
  <si>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</si>
  <si>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</si>
  <si>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</si>
  <si>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</si>
  <si>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</si>
  <si>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</si>
  <si>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</si>
  <si>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</si>
  <si>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</si>
  <si>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</si>
  <si>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</si>
  <si>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</si>
  <si>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</si>
  <si>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</si>
  <si>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</si>
  <si>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</si>
  <si>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</si>
  <si>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</si>
  <si>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</si>
  <si>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</si>
  <si>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</si>
  <si>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</si>
  <si>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</si>
  <si>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</si>
  <si>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</si>
  <si>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</si>
  <si>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</si>
  <si>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</si>
  <si>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</si>
  <si>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</si>
  <si>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</si>
  <si>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</si>
  <si>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</si>
  <si>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</si>
  <si>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</si>
  <si>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</si>
  <si>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</si>
  <si>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</si>
  <si>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</si>
  <si>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</si>
  <si>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</si>
  <si>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</si>
  <si>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</si>
  <si>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</si>
  <si>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</si>
  <si>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</si>
  <si>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</si>
  <si>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</si>
  <si>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</si>
  <si>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</si>
  <si>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</si>
  <si>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</si>
  <si>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</si>
  <si>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</si>
  <si>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</si>
  <si>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</si>
  <si>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</si>
  <si>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</si>
  <si>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</si>
  <si>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</si>
  <si>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</si>
  <si>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</si>
  <si>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</si>
  <si>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</si>
  <si>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</si>
  <si>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</si>
  <si>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</si>
  <si>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</si>
  <si>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</si>
  <si>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</si>
  <si>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</si>
  <si>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</si>
  <si>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</si>
  <si>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</si>
  <si>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</si>
  <si>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</si>
  <si>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</si>
  <si>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</si>
  <si>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</si>
  <si>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</si>
  <si>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</si>
  <si>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</si>
  <si>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</si>
  <si>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</si>
  <si>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</si>
  <si>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</si>
  <si>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</si>
  <si>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</si>
  <si>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</si>
  <si>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</si>
  <si>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</si>
  <si>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</si>
  <si>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</si>
  <si>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</si>
  <si>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</si>
  <si>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</si>
  <si>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</si>
  <si>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</si>
  <si>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</si>
  <si>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</si>
  <si>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</si>
  <si>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</si>
  <si>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</si>
  <si>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</si>
  <si>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</si>
  <si>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</si>
  <si>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</si>
  <si>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</si>
  <si>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</si>
  <si>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</si>
  <si>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</si>
  <si>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</si>
  <si>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</si>
  <si>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</si>
  <si>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</si>
  <si>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</si>
  <si>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</si>
  <si>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</si>
  <si>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</si>
  <si>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</si>
  <si>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</si>
  <si>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</si>
  <si>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</si>
  <si>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</si>
  <si>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</si>
  <si>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</si>
  <si>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</si>
  <si>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</si>
  <si>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</si>
  <si>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</si>
  <si>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</si>
  <si>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</si>
  <si>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</si>
  <si>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</si>
  <si>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</si>
  <si>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</si>
  <si>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</si>
  <si>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</si>
  <si>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</si>
  <si>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</si>
  <si>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</si>
  <si>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</si>
  <si>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</si>
  <si>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</si>
  <si>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</si>
  <si>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</si>
  <si>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</si>
  <si>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</si>
  <si>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</si>
  <si>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</si>
  <si>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</si>
  <si>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</si>
  <si>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</si>
  <si>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</si>
  <si>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</si>
  <si>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</si>
  <si>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</si>
  <si>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</si>
  <si>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</si>
  <si>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</si>
  <si>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</si>
  <si>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</si>
  <si>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</si>
  <si>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</si>
  <si>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</si>
  <si>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</si>
  <si>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</si>
  <si>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</si>
  <si>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</si>
  <si>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</si>
  <si>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</si>
  <si>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</si>
  <si>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</si>
  <si>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</si>
  <si>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</si>
  <si>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</si>
  <si>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</si>
  <si>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</si>
  <si>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</si>
  <si>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</si>
  <si>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</si>
  <si>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</si>
  <si>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</si>
  <si>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</si>
  <si>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</si>
  <si>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</si>
  <si>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</si>
  <si>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</si>
  <si>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</si>
  <si>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</si>
  <si>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</si>
  <si>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</si>
  <si>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</si>
  <si>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</si>
  <si>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</si>
  <si>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</si>
  <si>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</si>
  <si>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</si>
  <si>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</si>
  <si>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</si>
  <si>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</si>
  <si>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</si>
  <si>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</si>
  <si>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</si>
  <si>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</si>
  <si>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</si>
  <si>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</si>
  <si>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</si>
  <si>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</si>
  <si>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</si>
  <si>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</si>
  <si>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</si>
  <si>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</si>
  <si>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</si>
  <si>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</si>
  <si>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</si>
  <si>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</si>
  <si>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</si>
  <si>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</si>
  <si>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</si>
  <si>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</si>
  <si>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</si>
  <si>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</si>
  <si>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</si>
  <si>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</si>
  <si>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</si>
  <si>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</si>
  <si>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</si>
  <si>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</si>
  <si>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</si>
  <si>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</si>
  <si>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</si>
  <si>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</si>
  <si>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</si>
  <si>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</si>
  <si>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</si>
  <si>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</si>
  <si>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</si>
  <si>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</si>
  <si>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</si>
  <si>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</si>
  <si>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</si>
  <si>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</si>
  <si>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</si>
  <si>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</si>
  <si>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</si>
  <si>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</si>
  <si>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</si>
  <si>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</si>
  <si>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</si>
  <si>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</si>
  <si>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</si>
  <si>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</si>
  <si>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</si>
  <si>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</si>
  <si>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</si>
  <si>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</si>
  <si>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</si>
  <si>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</si>
  <si>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</si>
  <si>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</si>
  <si>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</si>
  <si>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</si>
  <si>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</si>
  <si>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</si>
  <si>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</si>
  <si>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</si>
  <si>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Including discontinued operations</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</si>
  <si>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</si>
  <si>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</si>
  <si>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</si>
  <si>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</si>
  <si>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</si>
  <si>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</si>
  <si>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</si>
  <si>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</si>
  <si>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</si>
  <si>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</si>
  <si>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</si>
  <si>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</si>
  <si>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r>
      <t>Water consumption (m3)/COS</t>
    </r>
    <r>
      <rPr>
        <vertAlign val="superscript"/>
        <sz val="10"/>
        <rFont val="Arial"/>
        <family val="2"/>
      </rPr>
      <t xml:space="preserve"> 8)</t>
    </r>
  </si>
  <si>
    <t>Restatements</t>
  </si>
  <si>
    <t>Base Year 2019</t>
  </si>
  <si>
    <t>% change 2023 vs. 2022</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</si>
  <si>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</si>
  <si>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</si>
  <si>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</si>
  <si>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</si>
  <si>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</si>
  <si>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</si>
  <si>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</si>
  <si>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</si>
  <si>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</si>
  <si>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</si>
  <si>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2 400 tonnes in 2023. CO2e stands for carbon dioxide equivalents. Calculations according to GRI Standard Guidelines, www.globalreporting.org.</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</si>
  <si>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</si>
  <si>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</si>
  <si>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</si>
  <si>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</si>
  <si>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</si>
  <si>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</si>
  <si>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</si>
  <si>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</si>
  <si>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</si>
  <si>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</si>
  <si>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</si>
  <si>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</si>
  <si>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</si>
  <si>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</si>
  <si>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</si>
  <si>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</si>
  <si>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</si>
  <si>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</si>
  <si>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</si>
  <si>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</si>
  <si>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</si>
  <si>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</si>
  <si>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</si>
  <si>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</si>
  <si>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</si>
  <si>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r>
      <rPr>
        <i/>
        <vertAlign val="superscript"/>
        <sz val="9"/>
        <rFont val="Arial"/>
        <family val="2"/>
      </rPr>
      <t>6)</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</si>
  <si>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13) </t>
    </r>
    <r>
      <rPr>
        <i/>
        <sz val="9"/>
        <rFont val="Arial"/>
        <family val="2"/>
      </rPr>
      <t xml:space="preserve"> Indirect energy, i.e. energy purchased externally by the company, includes electricity (97%) and district heating (3%) used at the sites.</t>
    </r>
  </si>
  <si>
    <r>
      <t xml:space="preserve">Indirect energy use in GWh </t>
    </r>
    <r>
      <rPr>
        <vertAlign val="superscript"/>
        <sz val="10"/>
        <rFont val="Arial"/>
        <family val="2"/>
      </rPr>
      <t>5) 6) 13)</t>
    </r>
  </si>
  <si>
    <r>
      <rPr>
        <i/>
        <vertAlign val="superscript"/>
        <sz val="9"/>
        <rFont val="Arial"/>
        <family val="2"/>
      </rPr>
      <t>2)</t>
    </r>
    <r>
      <rPr>
        <i/>
        <sz val="9"/>
        <rFont val="Arial"/>
        <family val="2"/>
      </rPr>
      <t xml:space="preserve">  New and extended scope from 2022, including all operations.</t>
    </r>
  </si>
  <si>
    <r>
      <rPr>
        <i/>
        <vertAlign val="superscript"/>
        <sz val="9"/>
        <rFont val="Arial"/>
        <family val="2"/>
      </rPr>
      <t>10)</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</si>
  <si>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t>Degree to which employees agree that there are opportunities to learn and grow in the company (score)</t>
    </r>
    <r>
      <rPr>
        <vertAlign val="superscript"/>
        <sz val="10"/>
        <rFont val="Arial"/>
        <family val="2"/>
      </rPr>
      <t xml:space="preserve"> 10)</t>
    </r>
  </si>
  <si>
    <r>
      <t>Degree to which employees agree that we have a work culture of respect, fairness and openness (score)</t>
    </r>
    <r>
      <rPr>
        <vertAlign val="superscript"/>
        <sz val="10"/>
        <rFont val="Arial"/>
        <family val="2"/>
      </rPr>
      <t xml:space="preserve"> 10)</t>
    </r>
  </si>
  <si>
    <r>
      <t>Degree to which employees agree Atlas Copco takes a genuine interest in their well-being (score)</t>
    </r>
    <r>
      <rPr>
        <vertAlign val="superscript"/>
        <sz val="10"/>
        <rFont val="Arial"/>
        <family val="2"/>
      </rPr>
      <t xml:space="preserve"> 11)</t>
    </r>
  </si>
  <si>
    <r>
      <t xml:space="preserve">Employees participate in the Group’s biennial ethics training </t>
    </r>
    <r>
      <rPr>
        <vertAlign val="superscript"/>
        <sz val="10"/>
        <rFont val="Arial"/>
        <family val="2"/>
      </rPr>
      <t>12)</t>
    </r>
    <r>
      <rPr>
        <sz val="10"/>
        <rFont val="Arial"/>
        <family val="2"/>
      </rPr>
      <t>, %</t>
    </r>
  </si>
  <si>
    <r>
      <rPr>
        <i/>
        <vertAlign val="superscript"/>
        <sz val="8"/>
        <rFont val="Arial"/>
        <family val="2"/>
      </rPr>
      <t>11)</t>
    </r>
    <r>
      <rPr>
        <i/>
        <sz val="9"/>
        <rFont val="Arial"/>
        <family val="2"/>
      </rPr>
      <t xml:space="preserve">  Scores based on scale 0–100 where 0 is “strongly disagree” and 100 is “strongly agree”.</t>
    </r>
  </si>
  <si>
    <r>
      <rPr>
        <i/>
        <vertAlign val="superscript"/>
        <sz val="8"/>
        <rFont val="Arial"/>
        <family val="2"/>
      </rPr>
      <t>12)</t>
    </r>
    <r>
      <rPr>
        <i/>
        <sz val="9"/>
        <rFont val="Arial"/>
        <family val="2"/>
      </rPr>
      <t xml:space="preserve"> Excluding employees hired in 2023.</t>
    </r>
  </si>
  <si>
    <r>
      <t xml:space="preserve">Sick-leave due to diseases and recordable injuries, % </t>
    </r>
    <r>
      <rPr>
        <vertAlign val="superscript"/>
        <sz val="10"/>
        <rFont val="Arial"/>
        <family val="2"/>
      </rPr>
      <t>14)</t>
    </r>
  </si>
  <si>
    <r>
      <rPr>
        <i/>
        <vertAlign val="superscript"/>
        <sz val="9"/>
        <rFont val="Arial"/>
        <family val="2"/>
      </rPr>
      <t xml:space="preserve">14) </t>
    </r>
    <r>
      <rPr>
        <i/>
        <sz val="9"/>
        <rFont val="Arial"/>
        <family val="2"/>
      </rPr>
      <t>Sick leave is measured among Group employees only. Injuries refer to total workforce. The definitions of the severity of incidents and injuries are aligned with international standards.</t>
    </r>
  </si>
  <si>
    <r>
      <t>2019</t>
    </r>
    <r>
      <rPr>
        <b/>
        <vertAlign val="superscript"/>
        <sz val="9"/>
        <rFont val="Arial"/>
        <family val="2"/>
      </rPr>
      <t xml:space="preserve"> 15)</t>
    </r>
  </si>
  <si>
    <r>
      <t xml:space="preserve">2020 </t>
    </r>
    <r>
      <rPr>
        <b/>
        <vertAlign val="superscript"/>
        <sz val="10"/>
        <rFont val="Arial"/>
        <family val="2"/>
      </rPr>
      <t>15)</t>
    </r>
  </si>
  <si>
    <r>
      <t xml:space="preserve">2021 </t>
    </r>
    <r>
      <rPr>
        <b/>
        <vertAlign val="superscript"/>
        <sz val="10"/>
        <rFont val="Arial"/>
        <family val="2"/>
      </rPr>
      <t>15)</t>
    </r>
  </si>
  <si>
    <r>
      <t xml:space="preserve">2022 </t>
    </r>
    <r>
      <rPr>
        <b/>
        <vertAlign val="superscript"/>
        <sz val="10"/>
        <rFont val="Arial"/>
        <family val="2"/>
      </rPr>
      <t>15)</t>
    </r>
  </si>
  <si>
    <r>
      <t xml:space="preserve">2023 </t>
    </r>
    <r>
      <rPr>
        <b/>
        <vertAlign val="superscript"/>
        <sz val="10"/>
        <rFont val="Arial"/>
        <family val="2"/>
      </rPr>
      <t>16)</t>
    </r>
  </si>
  <si>
    <r>
      <rPr>
        <i/>
        <vertAlign val="superscript"/>
        <sz val="9"/>
        <rFont val="Arial"/>
        <family val="2"/>
      </rPr>
      <t>15)</t>
    </r>
    <r>
      <rPr>
        <i/>
        <sz val="9"/>
        <rFont val="Arial"/>
        <family val="2"/>
      </rPr>
      <t xml:space="preserve"> Not restated data, not valid.</t>
    </r>
  </si>
  <si>
    <r>
      <t xml:space="preserve">2023 </t>
    </r>
    <r>
      <rPr>
        <b/>
        <vertAlign val="superscript"/>
        <sz val="10"/>
        <rFont val="Arial"/>
        <family val="2"/>
      </rPr>
      <t>17)</t>
    </r>
  </si>
  <si>
    <r>
      <rPr>
        <i/>
        <vertAlign val="superscript"/>
        <sz val="9"/>
        <rFont val="Arial"/>
        <family val="2"/>
      </rPr>
      <t>17)</t>
    </r>
    <r>
      <rPr>
        <i/>
        <sz val="9"/>
        <rFont val="Arial"/>
        <family val="2"/>
      </rPr>
      <t xml:space="preserve"> Not disclosued since 2022 since we now report for all opeartions.</t>
    </r>
  </si>
  <si>
    <r>
      <t xml:space="preserve">2023 </t>
    </r>
    <r>
      <rPr>
        <b/>
        <vertAlign val="superscript"/>
        <sz val="10"/>
        <rFont val="Arial"/>
        <family val="2"/>
      </rPr>
      <t>18)</t>
    </r>
  </si>
  <si>
    <r>
      <rPr>
        <i/>
        <vertAlign val="superscript"/>
        <sz val="9"/>
        <rFont val="Arial"/>
        <family val="2"/>
      </rPr>
      <t>18)</t>
    </r>
    <r>
      <rPr>
        <i/>
        <sz val="9"/>
        <rFont val="Arial"/>
        <family val="2"/>
      </rPr>
      <t xml:space="preserve"> Disclosure not required from 2022.</t>
    </r>
  </si>
  <si>
    <t xml:space="preserve">A balanced safety pyramid (yes/no) </t>
  </si>
  <si>
    <r>
      <rPr>
        <i/>
        <vertAlign val="superscript"/>
        <sz val="9"/>
        <rFont val="Arial"/>
        <family val="2"/>
      </rPr>
      <t>16)</t>
    </r>
    <r>
      <rPr>
        <i/>
        <sz val="9"/>
        <rFont val="Arial"/>
        <family val="2"/>
      </rPr>
      <t xml:space="preserve"> No data presented for 2023.</t>
    </r>
  </si>
  <si>
    <t>Employees sign the Group’s Code of Conduct compliance statement annually</t>
  </si>
  <si>
    <t>New employees participate in the Group’s ethics training within 12 months
of joining the company, starting 2023</t>
  </si>
  <si>
    <t>* Volume, price and mix.</t>
  </si>
  <si>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</si>
  <si>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5)</t>
    </r>
    <r>
      <rPr>
        <i/>
        <sz val="9"/>
        <rFont val="Arial"/>
        <family val="2"/>
      </rPr>
      <t xml:space="preserve"> Energy use excludes fuel and energy from company vehicles. </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</si>
  <si>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</si>
  <si>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t>For further information, see the annual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</si>
</sst>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i/>
      <vertAlign val="superscript"/>
      <sz val="12"/>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s>
  <fills count="10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1">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3131">
    <xf numFmtId="0" fontId="0" fillId="0" borderId="0"/>
    <xf numFmtId="0" fontId="59" fillId="0" borderId="0"/>
    <xf numFmtId="0" fontId="45" fillId="0" borderId="0"/>
    <xf numFmtId="0" fontId="59" fillId="0" borderId="0"/>
    <xf numFmtId="0" fontId="59" fillId="0" borderId="0"/>
    <xf numFmtId="0" fontId="77" fillId="0" borderId="0" applyNumberFormat="0" applyFill="0" applyBorder="0" applyAlignment="0" applyProtection="0"/>
    <xf numFmtId="0" fontId="45" fillId="0" borderId="0"/>
    <xf numFmtId="0" fontId="45" fillId="0" borderId="0"/>
    <xf numFmtId="0" fontId="45" fillId="0" borderId="0"/>
    <xf numFmtId="0" fontId="45" fillId="0" borderId="0"/>
    <xf numFmtId="0" fontId="59" fillId="0" borderId="0"/>
    <xf numFmtId="0" fontId="45" fillId="0" borderId="0"/>
    <xf numFmtId="0" fontId="59" fillId="0" borderId="0"/>
    <xf numFmtId="0" fontId="59" fillId="0" borderId="0"/>
    <xf numFmtId="0" fontId="45" fillId="0" borderId="0"/>
    <xf numFmtId="0" fontId="59" fillId="0" borderId="0"/>
    <xf numFmtId="0" fontId="45" fillId="0" borderId="0"/>
    <xf numFmtId="0" fontId="78" fillId="0" borderId="1" applyNumberFormat="0" applyFill="0" applyProtection="0">
      <alignment horizontal="center"/>
    </xf>
    <xf numFmtId="0" fontId="79" fillId="0" borderId="0" applyNumberFormat="0" applyFill="0" applyBorder="0" applyProtection="0">
      <alignment horizontal="centerContinuous"/>
    </xf>
    <xf numFmtId="0" fontId="45" fillId="0" borderId="0"/>
    <xf numFmtId="0" fontId="45" fillId="0" borderId="0"/>
    <xf numFmtId="0" fontId="45" fillId="0" borderId="0"/>
    <xf numFmtId="0" fontId="14"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3" borderId="0" applyNumberFormat="0" applyBorder="0" applyAlignment="0" applyProtection="0"/>
    <xf numFmtId="0" fontId="13" fillId="13"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4" borderId="0" applyNumberFormat="0" applyBorder="0" applyAlignment="0" applyProtection="0"/>
    <xf numFmtId="0" fontId="13" fillId="14"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5" borderId="0" applyNumberFormat="0" applyBorder="0" applyAlignment="0" applyProtection="0"/>
    <xf numFmtId="0" fontId="13" fillId="15"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15" fillId="0" borderId="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25"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29"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0" borderId="0" applyNumberFormat="0" applyBorder="0" applyAlignment="0" applyProtection="0"/>
    <xf numFmtId="0" fontId="14" fillId="31" borderId="0" applyNumberFormat="0" applyBorder="0" applyAlignment="0" applyProtection="0"/>
    <xf numFmtId="0" fontId="13" fillId="31"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28" fillId="33"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4"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14" fillId="33" borderId="0" applyNumberFormat="0" applyBorder="0" applyAlignment="0" applyProtection="0"/>
    <xf numFmtId="0" fontId="13" fillId="33"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3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6" borderId="0" applyNumberFormat="0" applyBorder="0" applyAlignment="0" applyProtection="0"/>
    <xf numFmtId="0" fontId="43" fillId="0" borderId="0" applyNumberFormat="0" applyFill="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5" borderId="0" applyNumberFormat="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2" fillId="0" borderId="0" applyNumberFormat="0" applyFill="0" applyBorder="0">
      <alignment horizontal="left"/>
    </xf>
    <xf numFmtId="0" fontId="15" fillId="0" borderId="2"/>
    <xf numFmtId="178" fontId="51" fillId="0" borderId="0" applyFill="0" applyBorder="0" applyAlignment="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48" fillId="37" borderId="3" applyNumberFormat="0" applyAlignment="0" applyProtection="0"/>
    <xf numFmtId="0" fontId="35" fillId="0" borderId="4" applyNumberFormat="0" applyFill="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21" fillId="0" borderId="6">
      <alignment horizontal="left" wrapText="1"/>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84" fontId="15" fillId="0" borderId="0" applyFont="0" applyFill="0" applyBorder="0" applyProtection="0"/>
    <xf numFmtId="180" fontId="15" fillId="0" borderId="0" applyFont="0" applyFill="0" applyBorder="0" applyAlignment="0" applyProtection="0">
      <alignment vertical="center"/>
    </xf>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12" borderId="7" applyNumberFormat="0" applyFont="0" applyAlignment="0" applyProtection="0"/>
    <xf numFmtId="0" fontId="52" fillId="0" borderId="0" applyNumberFormat="0" applyAlignment="0">
      <alignment horizontal="left"/>
    </xf>
    <xf numFmtId="187" fontId="80" fillId="0" borderId="0">
      <alignment horizontal="center"/>
    </xf>
    <xf numFmtId="14" fontId="16" fillId="0" borderId="0" applyFill="0" applyBorder="0">
      <alignment horizontal="left"/>
    </xf>
    <xf numFmtId="14" fontId="16" fillId="0" borderId="0" applyFill="0" applyBorder="0">
      <alignment horizontal="left"/>
    </xf>
    <xf numFmtId="14" fontId="63" fillId="0" borderId="0">
      <alignment horizontal="left"/>
    </xf>
    <xf numFmtId="179" fontId="15" fillId="0" borderId="0" applyFont="0" applyFill="0" applyBorder="0" applyAlignment="0" applyProtection="0"/>
    <xf numFmtId="180" fontId="15"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53" fillId="0" borderId="0" applyNumberFormat="0" applyAlignment="0">
      <alignment horizontal="left"/>
    </xf>
    <xf numFmtId="0" fontId="33" fillId="7" borderId="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64" fillId="0" borderId="0">
      <alignment horizontal="left" vertical="top" wrapText="1"/>
    </xf>
    <xf numFmtId="185" fontId="65" fillId="0" borderId="0">
      <alignment horizontal="left"/>
    </xf>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38" fontId="16" fillId="42" borderId="0" applyNumberFormat="0" applyBorder="0" applyAlignment="0" applyProtection="0"/>
    <xf numFmtId="172" fontId="15" fillId="43" borderId="6" applyNumberFormat="0" applyFont="0" applyBorder="0" applyAlignment="0" applyProtection="0"/>
    <xf numFmtId="188" fontId="81" fillId="43" borderId="0" applyNumberFormat="0" applyFont="0" applyAlignment="0"/>
    <xf numFmtId="0" fontId="18" fillId="0" borderId="8" applyNumberFormat="0" applyAlignment="0" applyProtection="0">
      <alignment horizontal="left" vertical="center"/>
    </xf>
    <xf numFmtId="0" fontId="18" fillId="0" borderId="9">
      <alignment horizontal="left" vertical="center"/>
    </xf>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1"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6" fillId="0" borderId="15" applyNumberFormat="0" applyFill="0" applyBorder="0" applyAlignment="0">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5" fillId="0" borderId="0" applyNumberFormat="0" applyFill="0" applyBorder="0" applyAlignment="0" applyProtection="0">
      <alignment vertical="top"/>
      <protection locked="0"/>
    </xf>
    <xf numFmtId="0" fontId="107" fillId="51" borderId="35" applyNumberFormat="0" applyAlignment="0" applyProtection="0"/>
    <xf numFmtId="185" fontId="63" fillId="0" borderId="6" applyFill="0" applyBorder="0">
      <protection locked="0"/>
    </xf>
    <xf numFmtId="0" fontId="45" fillId="0" borderId="0" applyNumberFormat="0" applyFill="0" applyBorder="0" applyAlignment="0" applyProtection="0">
      <alignment horizontal="left"/>
    </xf>
    <xf numFmtId="185" fontId="63" fillId="0" borderId="15" applyNumberFormat="0" applyFill="0" applyBorder="0">
      <alignment horizontal="right"/>
      <protection locked="0"/>
    </xf>
    <xf numFmtId="0" fontId="67" fillId="0" borderId="16" applyNumberFormat="0" applyFill="0" applyBorder="0">
      <alignment horizontal="left"/>
      <protection locked="0"/>
    </xf>
    <xf numFmtId="185" fontId="63" fillId="0" borderId="0" applyProtection="0">
      <alignment horizontal="right"/>
    </xf>
    <xf numFmtId="10" fontId="16" fillId="44" borderId="6" applyNumberFormat="0" applyBorder="0" applyAlignment="0" applyProtection="0"/>
    <xf numFmtId="0" fontId="33" fillId="7" borderId="3" applyNumberFormat="0" applyAlignment="0" applyProtection="0"/>
    <xf numFmtId="0" fontId="33" fillId="7" borderId="3" applyNumberFormat="0" applyAlignment="0" applyProtection="0"/>
    <xf numFmtId="0" fontId="33" fillId="7" borderId="3" applyNumberFormat="0" applyAlignment="0" applyProtection="0"/>
    <xf numFmtId="0" fontId="33" fillId="15" borderId="3" applyNumberFormat="0" applyAlignment="0" applyProtection="0"/>
    <xf numFmtId="0" fontId="31" fillId="3" borderId="0" applyNumberFormat="0" applyBorder="0" applyAlignment="0" applyProtection="0"/>
    <xf numFmtId="0" fontId="65" fillId="0" borderId="0" applyBorder="0">
      <alignment horizontal="right"/>
      <protection locked="0"/>
    </xf>
    <xf numFmtId="0" fontId="65" fillId="0" borderId="0">
      <alignment horizontal="right"/>
    </xf>
    <xf numFmtId="0" fontId="49" fillId="0" borderId="0" applyNumberFormat="0" applyFill="0" applyBorder="0">
      <alignment horizontal="center"/>
    </xf>
    <xf numFmtId="0" fontId="49" fillId="0" borderId="0" applyNumberFormat="0" applyFill="0" applyBorder="0">
      <alignment horizontal="center"/>
    </xf>
    <xf numFmtId="0" fontId="68" fillId="0" borderId="6" applyNumberFormat="0" applyFill="0" applyBorder="0">
      <alignment horizontal="center"/>
    </xf>
    <xf numFmtId="38" fontId="54" fillId="0" borderId="0" applyFont="0" applyFill="0" applyBorder="0" applyAlignment="0" applyProtection="0"/>
    <xf numFmtId="3" fontId="69" fillId="0" borderId="17" applyFill="0" applyBorder="0" applyAlignment="0">
      <protection locked="0"/>
    </xf>
    <xf numFmtId="0" fontId="16" fillId="0" borderId="0" applyNumberFormat="0" applyFill="0" applyBorder="0">
      <alignment horizontal="left"/>
    </xf>
    <xf numFmtId="0" fontId="16" fillId="0" borderId="0" applyNumberFormat="0" applyFill="0" applyBorder="0">
      <alignment horizontal="left"/>
    </xf>
    <xf numFmtId="0" fontId="70" fillId="0" borderId="6" applyNumberFormat="0" applyFill="0" applyBorder="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3" fillId="0" borderId="18" applyNumberFormat="0" applyFill="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5" fillId="0" borderId="0" applyNumberFormat="0" applyFill="0" applyBorder="0" applyAlignment="0" applyProtection="0"/>
    <xf numFmtId="189" fontId="86" fillId="0" borderId="0" applyFont="0" applyFill="0" applyBorder="0" applyAlignment="0" applyProtection="0"/>
    <xf numFmtId="190" fontId="86" fillId="0" borderId="0" applyFont="0" applyFill="0" applyBorder="0" applyAlignment="0" applyProtection="0"/>
    <xf numFmtId="191" fontId="86" fillId="0" borderId="0" applyFont="0" applyFill="0" applyBorder="0" applyAlignment="0" applyProtection="0"/>
    <xf numFmtId="192" fontId="86" fillId="0" borderId="0" applyFont="0" applyFill="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60" fillId="15" borderId="0" applyNumberFormat="0" applyBorder="0" applyAlignment="0" applyProtection="0"/>
    <xf numFmtId="0" fontId="36" fillId="15" borderId="0" applyNumberFormat="0" applyBorder="0" applyAlignment="0" applyProtection="0"/>
    <xf numFmtId="181" fontId="51"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4" fillId="0" borderId="0"/>
    <xf numFmtId="0" fontId="13" fillId="0" borderId="0"/>
    <xf numFmtId="0" fontId="15" fillId="0" borderId="0"/>
    <xf numFmtId="0" fontId="15"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04" fillId="0" borderId="0"/>
    <xf numFmtId="0" fontId="104" fillId="0" borderId="0"/>
    <xf numFmtId="0" fontId="17" fillId="0" borderId="0"/>
    <xf numFmtId="185" fontId="63" fillId="42" borderId="0">
      <protection locked="0"/>
    </xf>
    <xf numFmtId="185" fontId="63" fillId="0" borderId="0"/>
    <xf numFmtId="0" fontId="15" fillId="0" borderId="0"/>
    <xf numFmtId="37" fontId="26" fillId="0" borderId="0"/>
    <xf numFmtId="0" fontId="15" fillId="0" borderId="0"/>
    <xf numFmtId="37" fontId="51" fillId="0" borderId="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2" borderId="7" applyNumberFormat="0" applyFont="0" applyAlignment="0" applyProtection="0"/>
    <xf numFmtId="193" fontId="87" fillId="0" borderId="0" applyFont="0" applyFill="0" applyBorder="0" applyProtection="0">
      <alignment horizontal="right"/>
    </xf>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9"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71" fillId="0" borderId="0" applyNumberFormat="0" applyFill="0" applyBorder="0">
      <alignment horizontal="left"/>
    </xf>
    <xf numFmtId="0" fontId="63" fillId="0" borderId="0" applyNumberFormat="0" applyFill="0" applyBorder="0">
      <alignment horizontal="left"/>
    </xf>
    <xf numFmtId="173" fontId="16" fillId="42" borderId="0" applyNumberFormat="0" applyAlignment="0">
      <alignment horizontal="center"/>
    </xf>
    <xf numFmtId="0" fontId="21" fillId="0" borderId="0" applyNumberFormat="0" applyFill="0" applyBorder="0">
      <alignment horizontal="left"/>
    </xf>
    <xf numFmtId="0" fontId="21" fillId="0" borderId="0" applyNumberFormat="0" applyFill="0" applyBorder="0">
      <alignment horizontal="left"/>
    </xf>
    <xf numFmtId="0" fontId="72" fillId="0" borderId="17" applyNumberFormat="0" applyFill="0" applyBorder="0">
      <alignment horizontal="left"/>
    </xf>
    <xf numFmtId="14" fontId="55" fillId="0" borderId="0" applyNumberFormat="0" applyFill="0" applyBorder="0" applyAlignment="0" applyProtection="0">
      <alignment horizontal="left"/>
    </xf>
    <xf numFmtId="0" fontId="62" fillId="0" borderId="0" applyNumberFormat="0" applyFill="0" applyBorder="0">
      <alignment horizontal="left"/>
    </xf>
    <xf numFmtId="4" fontId="24" fillId="15" borderId="20" applyNumberFormat="0" applyProtection="0">
      <alignment vertical="center"/>
    </xf>
    <xf numFmtId="4" fontId="73" fillId="15" borderId="20" applyNumberFormat="0" applyProtection="0">
      <alignment vertical="center"/>
    </xf>
    <xf numFmtId="4" fontId="24" fillId="15" borderId="20" applyNumberFormat="0" applyProtection="0">
      <alignment horizontal="left" vertical="center" indent="1"/>
    </xf>
    <xf numFmtId="0" fontId="24" fillId="15" borderId="20" applyNumberFormat="0" applyProtection="0">
      <alignment horizontal="left" vertical="top" indent="1"/>
    </xf>
    <xf numFmtId="4" fontId="24" fillId="45" borderId="0" applyNumberFormat="0" applyProtection="0">
      <alignment horizontal="left" vertical="center" indent="1"/>
    </xf>
    <xf numFmtId="4" fontId="22" fillId="3" borderId="20" applyNumberFormat="0" applyProtection="0">
      <alignment horizontal="right" vertical="center"/>
    </xf>
    <xf numFmtId="4" fontId="22" fillId="11" borderId="20" applyNumberFormat="0" applyProtection="0">
      <alignment horizontal="right" vertical="center"/>
    </xf>
    <xf numFmtId="4" fontId="22" fillId="26" borderId="20" applyNumberFormat="0" applyProtection="0">
      <alignment horizontal="right" vertical="center"/>
    </xf>
    <xf numFmtId="4" fontId="22" fillId="14" borderId="20" applyNumberFormat="0" applyProtection="0">
      <alignment horizontal="right" vertical="center"/>
    </xf>
    <xf numFmtId="4" fontId="22" fillId="19" borderId="20" applyNumberFormat="0" applyProtection="0">
      <alignment horizontal="right" vertical="center"/>
    </xf>
    <xf numFmtId="4" fontId="22" fillId="20" borderId="20" applyNumberFormat="0" applyProtection="0">
      <alignment horizontal="right" vertical="center"/>
    </xf>
    <xf numFmtId="4" fontId="22" fillId="30" borderId="20" applyNumberFormat="0" applyProtection="0">
      <alignment horizontal="right" vertical="center"/>
    </xf>
    <xf numFmtId="4" fontId="22" fillId="46" borderId="20" applyNumberFormat="0" applyProtection="0">
      <alignment horizontal="right" vertical="center"/>
    </xf>
    <xf numFmtId="4" fontId="22" fillId="13" borderId="20" applyNumberFormat="0" applyProtection="0">
      <alignment horizontal="right" vertical="center"/>
    </xf>
    <xf numFmtId="4" fontId="24" fillId="47" borderId="21" applyNumberFormat="0" applyProtection="0">
      <alignment horizontal="left" vertical="center" indent="1"/>
    </xf>
    <xf numFmtId="4" fontId="22" fillId="48" borderId="0" applyNumberFormat="0" applyProtection="0">
      <alignment horizontal="left" vertical="center" indent="1"/>
    </xf>
    <xf numFmtId="4" fontId="47" fillId="34" borderId="0" applyNumberFormat="0" applyProtection="0">
      <alignment horizontal="left" vertical="center" indent="1"/>
    </xf>
    <xf numFmtId="4" fontId="22" fillId="45" borderId="20" applyNumberFormat="0" applyProtection="0">
      <alignment horizontal="right" vertical="center"/>
    </xf>
    <xf numFmtId="4" fontId="22" fillId="48" borderId="0" applyNumberFormat="0" applyProtection="0">
      <alignment horizontal="left" vertical="center" indent="1"/>
    </xf>
    <xf numFmtId="4" fontId="22" fillId="45" borderId="0" applyNumberFormat="0" applyProtection="0">
      <alignment horizontal="left" vertical="center" indent="1"/>
    </xf>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 fontId="22" fillId="12" borderId="20" applyNumberFormat="0" applyProtection="0">
      <alignment vertical="center"/>
    </xf>
    <xf numFmtId="4" fontId="74" fillId="12" borderId="20" applyNumberFormat="0" applyProtection="0">
      <alignment vertical="center"/>
    </xf>
    <xf numFmtId="4" fontId="22" fillId="12" borderId="20" applyNumberFormat="0" applyProtection="0">
      <alignment horizontal="left" vertical="center" indent="1"/>
    </xf>
    <xf numFmtId="0" fontId="22" fillId="12" borderId="20" applyNumberFormat="0" applyProtection="0">
      <alignment horizontal="left" vertical="top" indent="1"/>
    </xf>
    <xf numFmtId="4" fontId="22" fillId="48" borderId="20" applyNumberFormat="0" applyProtection="0">
      <alignment horizontal="right" vertical="center"/>
    </xf>
    <xf numFmtId="4" fontId="74" fillId="48" borderId="20" applyNumberFormat="0" applyProtection="0">
      <alignment horizontal="right" vertical="center"/>
    </xf>
    <xf numFmtId="4" fontId="22" fillId="45" borderId="20" applyNumberFormat="0" applyProtection="0">
      <alignment horizontal="left" vertical="center" indent="1"/>
    </xf>
    <xf numFmtId="0" fontId="22" fillId="45" borderId="20" applyNumberFormat="0" applyProtection="0">
      <alignment horizontal="left" vertical="top" indent="1"/>
    </xf>
    <xf numFmtId="4" fontId="75" fillId="49" borderId="0" applyNumberFormat="0" applyProtection="0">
      <alignment horizontal="left" vertical="center" indent="1"/>
    </xf>
    <xf numFmtId="4" fontId="44" fillId="48" borderId="20" applyNumberFormat="0" applyProtection="0">
      <alignment horizontal="right" vertical="center"/>
    </xf>
    <xf numFmtId="0" fontId="30" fillId="4" borderId="0" applyNumberFormat="0" applyBorder="0" applyAlignment="0" applyProtection="0"/>
    <xf numFmtId="0" fontId="37" fillId="0" borderId="0" applyNumberFormat="0" applyFill="0" applyBorder="0" applyAlignment="0" applyProtection="0"/>
    <xf numFmtId="0" fontId="42" fillId="21" borderId="19" applyNumberFormat="0" applyAlignment="0" applyProtection="0"/>
    <xf numFmtId="0" fontId="59" fillId="0" borderId="0"/>
    <xf numFmtId="40" fontId="56" fillId="0" borderId="0" applyBorder="0">
      <alignment horizontal="right"/>
    </xf>
    <xf numFmtId="0" fontId="50" fillId="0" borderId="0" applyNumberFormat="0" applyFill="0" applyBorder="0">
      <alignment horizontal="left"/>
    </xf>
    <xf numFmtId="185" fontId="63" fillId="0" borderId="22" applyFill="0" applyBorder="0"/>
    <xf numFmtId="0" fontId="50" fillId="0" borderId="0" applyNumberFormat="0" applyFill="0" applyBorder="0">
      <alignment horizontal="left"/>
    </xf>
    <xf numFmtId="0" fontId="76" fillId="0" borderId="23" applyNumberFormat="0" applyFill="0" applyBorder="0">
      <alignment horizontal="left"/>
    </xf>
    <xf numFmtId="3" fontId="63" fillId="0" borderId="24"/>
    <xf numFmtId="0" fontId="45" fillId="0" borderId="0" applyNumberFormat="0" applyFill="0" applyBorder="0" applyAlignment="0">
      <alignment horizontal="left"/>
    </xf>
    <xf numFmtId="0" fontId="45" fillId="0" borderId="0" applyNumberFormat="0" applyFill="0" applyBorder="0" applyAlignment="0">
      <alignment horizontal="left"/>
    </xf>
    <xf numFmtId="185" fontId="63" fillId="0" borderId="25" applyNumberFormat="0" applyFill="0" applyBorder="0">
      <alignment horizontal="right"/>
    </xf>
    <xf numFmtId="0" fontId="15" fillId="0" borderId="0" applyNumberFormat="0" applyFill="0" applyBorder="0">
      <alignment horizontal="left"/>
    </xf>
    <xf numFmtId="185" fontId="63" fillId="0" borderId="0">
      <alignment horizontal="righ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32" fillId="0" borderId="0" applyNumberFormat="0" applyFill="0" applyBorder="0" applyAlignment="0" applyProtection="0"/>
    <xf numFmtId="0" fontId="50" fillId="0" borderId="0" applyNumberFormat="0" applyFill="0" applyBorder="0">
      <alignment horizontal="left"/>
    </xf>
    <xf numFmtId="0" fontId="50" fillId="0" borderId="0" applyNumberFormat="0" applyFill="0" applyBorder="0">
      <alignment horizontal="left"/>
    </xf>
    <xf numFmtId="0" fontId="68" fillId="0" borderId="0" applyNumberFormat="0" applyFill="0" applyBorder="0">
      <alignment horizontal="left"/>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89" fillId="0" borderId="26" applyNumberFormat="0" applyFill="0" applyAlignment="0" applyProtection="0"/>
    <xf numFmtId="0" fontId="90" fillId="0" borderId="12" applyNumberFormat="0" applyFill="0" applyAlignment="0" applyProtection="0"/>
    <xf numFmtId="0" fontId="91" fillId="0" borderId="27" applyNumberFormat="0" applyFill="0" applyAlignment="0" applyProtection="0"/>
    <xf numFmtId="0" fontId="91" fillId="0" borderId="0" applyNumberFormat="0" applyFill="0" applyBorder="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9" applyNumberFormat="0" applyFill="0" applyAlignment="0" applyProtection="0"/>
    <xf numFmtId="169" fontId="27" fillId="0" borderId="0" applyFont="0" applyFill="0" applyBorder="0" applyAlignment="0" applyProtection="0"/>
    <xf numFmtId="170"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82" fontId="15" fillId="0" borderId="0" applyFont="0" applyFill="0" applyBorder="0" applyAlignment="0" applyProtection="0"/>
    <xf numFmtId="183" fontId="15" fillId="0" borderId="0" applyFont="0" applyFill="0" applyBorder="0" applyAlignment="0" applyProtection="0"/>
    <xf numFmtId="0" fontId="15" fillId="0" borderId="0"/>
    <xf numFmtId="37" fontId="57" fillId="0" borderId="0"/>
    <xf numFmtId="168" fontId="15" fillId="0" borderId="0" applyFont="0" applyFill="0" applyBorder="0" applyAlignment="0" applyProtection="0"/>
    <xf numFmtId="0" fontId="15" fillId="0" borderId="0"/>
    <xf numFmtId="0" fontId="58" fillId="0" borderId="0"/>
    <xf numFmtId="0" fontId="61" fillId="0" borderId="0"/>
    <xf numFmtId="0" fontId="12" fillId="0" borderId="0"/>
    <xf numFmtId="0" fontId="125" fillId="57" borderId="0" applyNumberFormat="0" applyBorder="0" applyAlignment="0" applyProtection="0"/>
    <xf numFmtId="0" fontId="124" fillId="54" borderId="0" applyNumberFormat="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3" fillId="0" borderId="0" applyFont="0" applyFill="0" applyBorder="0" applyAlignment="0" applyProtection="0"/>
    <xf numFmtId="9"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2" fillId="0" borderId="0" applyFont="0" applyFill="0" applyBorder="0" applyAlignment="0" applyProtection="0"/>
    <xf numFmtId="0" fontId="126" fillId="53" borderId="0" applyNumberFormat="0" applyBorder="0" applyAlignment="0" applyProtection="0"/>
    <xf numFmtId="170" fontId="12" fillId="0" borderId="0" applyFont="0" applyFill="0" applyBorder="0" applyAlignment="0" applyProtection="0"/>
    <xf numFmtId="0" fontId="15" fillId="0" borderId="0"/>
    <xf numFmtId="9"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0" fontId="15" fillId="0" borderId="37"/>
    <xf numFmtId="170" fontId="15" fillId="0" borderId="0" applyFont="0" applyFill="0" applyBorder="0" applyAlignment="0" applyProtection="0"/>
    <xf numFmtId="0" fontId="18" fillId="0" borderId="8" applyNumberFormat="0" applyAlignment="0" applyProtection="0">
      <alignment horizontal="left" vertical="center"/>
    </xf>
    <xf numFmtId="4" fontId="24" fillId="47" borderId="21" applyNumberFormat="0" applyProtection="0">
      <alignment horizontal="left" vertical="center" indent="1"/>
    </xf>
    <xf numFmtId="185" fontId="63" fillId="0" borderId="22" applyFill="0" applyBorder="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0" fontId="15" fillId="0" borderId="0"/>
    <xf numFmtId="0" fontId="11" fillId="0" borderId="0"/>
    <xf numFmtId="0" fontId="15" fillId="0" borderId="0"/>
    <xf numFmtId="0" fontId="15" fillId="0" borderId="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2" borderId="0" applyNumberFormat="0" applyBorder="0" applyAlignment="0" applyProtection="0"/>
    <xf numFmtId="196" fontId="13" fillId="3" borderId="0" applyNumberFormat="0" applyBorder="0" applyAlignment="0" applyProtection="0"/>
    <xf numFmtId="196" fontId="13" fillId="4" borderId="0" applyNumberFormat="0" applyBorder="0" applyAlignment="0" applyProtection="0"/>
    <xf numFmtId="196" fontId="13" fillId="5" borderId="0" applyNumberFormat="0" applyBorder="0" applyAlignment="0" applyProtection="0"/>
    <xf numFmtId="196" fontId="13" fillId="6" borderId="0" applyNumberFormat="0" applyBorder="0" applyAlignment="0" applyProtection="0"/>
    <xf numFmtId="196" fontId="13" fillId="7" borderId="0" applyNumberFormat="0" applyBorder="0" applyAlignment="0" applyProtection="0"/>
    <xf numFmtId="0" fontId="13" fillId="9" borderId="0" applyNumberFormat="0" applyBorder="0" applyAlignment="0" applyProtection="0"/>
    <xf numFmtId="196" fontId="13" fillId="8"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3" fillId="11" borderId="0" applyNumberFormat="0" applyBorder="0" applyAlignment="0" applyProtection="0"/>
    <xf numFmtId="196" fontId="13" fillId="7"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3" fillId="12" borderId="0" applyNumberFormat="0" applyBorder="0" applyAlignment="0" applyProtection="0"/>
    <xf numFmtId="196" fontId="13" fillId="12"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3" fillId="7" borderId="0" applyNumberFormat="0" applyBorder="0" applyAlignment="0" applyProtection="0"/>
    <xf numFmtId="196" fontId="13" fillId="8"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3" fillId="6" borderId="0" applyNumberFormat="0" applyBorder="0" applyAlignment="0" applyProtection="0"/>
    <xf numFmtId="196" fontId="13" fillId="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9" borderId="0" applyNumberFormat="0" applyBorder="0" applyAlignment="0" applyProtection="0"/>
    <xf numFmtId="196" fontId="13" fillId="11" borderId="0" applyNumberFormat="0" applyBorder="0" applyAlignment="0" applyProtection="0"/>
    <xf numFmtId="196" fontId="13" fillId="13" borderId="0" applyNumberFormat="0" applyBorder="0" applyAlignment="0" applyProtection="0"/>
    <xf numFmtId="196" fontId="13" fillId="5" borderId="0" applyNumberFormat="0" applyBorder="0" applyAlignment="0" applyProtection="0"/>
    <xf numFmtId="196" fontId="13" fillId="9" borderId="0" applyNumberFormat="0" applyBorder="0" applyAlignment="0" applyProtection="0"/>
    <xf numFmtId="196" fontId="13" fillId="14" borderId="0" applyNumberFormat="0" applyBorder="0" applyAlignment="0" applyProtection="0"/>
    <xf numFmtId="0" fontId="13" fillId="6" borderId="0" applyNumberFormat="0" applyBorder="0" applyAlignment="0" applyProtection="0"/>
    <xf numFmtId="196" fontId="13" fillId="8"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3" fillId="11" borderId="0" applyNumberFormat="0" applyBorder="0" applyAlignment="0" applyProtection="0"/>
    <xf numFmtId="196" fontId="13" fillId="1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3" fillId="15" borderId="0" applyNumberFormat="0" applyBorder="0" applyAlignment="0" applyProtection="0"/>
    <xf numFmtId="196" fontId="13" fillId="15"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3" fillId="3" borderId="0" applyNumberFormat="0" applyBorder="0" applyAlignment="0" applyProtection="0"/>
    <xf numFmtId="196" fontId="13" fillId="8"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3" fillId="6" borderId="0" applyNumberFormat="0" applyBorder="0" applyAlignment="0" applyProtection="0"/>
    <xf numFmtId="196" fontId="13" fillId="9"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196" fontId="28" fillId="16" borderId="0" applyNumberFormat="0" applyBorder="0" applyAlignment="0" applyProtection="0"/>
    <xf numFmtId="196" fontId="28" fillId="11" borderId="0" applyNumberFormat="0" applyBorder="0" applyAlignment="0" applyProtection="0"/>
    <xf numFmtId="196" fontId="28" fillId="13" borderId="0" applyNumberFormat="0" applyBorder="0" applyAlignment="0" applyProtection="0"/>
    <xf numFmtId="196" fontId="28" fillId="17" borderId="0" applyNumberFormat="0" applyBorder="0" applyAlignment="0" applyProtection="0"/>
    <xf numFmtId="196" fontId="28" fillId="18" borderId="0" applyNumberFormat="0" applyBorder="0" applyAlignment="0" applyProtection="0"/>
    <xf numFmtId="196" fontId="28" fillId="19" borderId="0" applyNumberFormat="0" applyBorder="0" applyAlignment="0" applyProtection="0"/>
    <xf numFmtId="196" fontId="28" fillId="18" borderId="0" applyNumberFormat="0" applyBorder="0" applyAlignment="0" applyProtection="0"/>
    <xf numFmtId="196" fontId="28" fillId="11" borderId="0" applyNumberFormat="0" applyBorder="0" applyAlignment="0" applyProtection="0"/>
    <xf numFmtId="196" fontId="28" fillId="15" borderId="0" applyNumberFormat="0" applyBorder="0" applyAlignment="0" applyProtection="0"/>
    <xf numFmtId="196" fontId="28" fillId="21" borderId="0" applyNumberFormat="0" applyBorder="0" applyAlignment="0" applyProtection="0"/>
    <xf numFmtId="196" fontId="28" fillId="18" borderId="0" applyNumberFormat="0" applyBorder="0" applyAlignment="0" applyProtection="0"/>
    <xf numFmtId="196" fontId="28" fillId="7"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5" borderId="0" applyNumberFormat="0" applyBorder="0" applyAlignment="0" applyProtection="0"/>
    <xf numFmtId="196" fontId="28" fillId="71"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196" fontId="28" fillId="7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34" borderId="0" applyNumberFormat="0" applyBorder="0" applyAlignment="0" applyProtection="0"/>
    <xf numFmtId="196" fontId="28" fillId="7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196" fontId="28" fillId="74"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196" fontId="28" fillId="75"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42" fillId="37" borderId="19" applyNumberFormat="0" applyAlignment="0" applyProtection="0"/>
    <xf numFmtId="196" fontId="43" fillId="0" borderId="0" applyNumberFormat="0" applyFill="0" applyBorder="0" applyAlignment="0" applyProtection="0"/>
    <xf numFmtId="196" fontId="127" fillId="28" borderId="0" applyNumberFormat="0" applyBorder="0" applyAlignment="0" applyProtection="0"/>
    <xf numFmtId="0" fontId="15" fillId="0" borderId="39"/>
    <xf numFmtId="0" fontId="15" fillId="0" borderId="39"/>
    <xf numFmtId="196" fontId="15" fillId="0" borderId="39"/>
    <xf numFmtId="0" fontId="48" fillId="37" borderId="3" applyNumberFormat="0" applyAlignment="0" applyProtection="0"/>
    <xf numFmtId="196" fontId="15" fillId="0" borderId="37"/>
    <xf numFmtId="0" fontId="30" fillId="6" borderId="0" applyNumberFormat="0" applyBorder="0" applyAlignment="0" applyProtection="0"/>
    <xf numFmtId="197" fontId="22" fillId="0" borderId="0" applyFill="0" applyBorder="0" applyAlignment="0"/>
    <xf numFmtId="196" fontId="29" fillId="21" borderId="3" applyNumberFormat="0" applyAlignment="0" applyProtection="0"/>
    <xf numFmtId="196" fontId="128" fillId="76" borderId="3" applyNumberFormat="0" applyAlignment="0" applyProtection="0"/>
    <xf numFmtId="0" fontId="48" fillId="37" borderId="3" applyNumberFormat="0" applyAlignment="0" applyProtection="0"/>
    <xf numFmtId="0" fontId="34" fillId="38" borderId="5" applyNumberFormat="0" applyAlignment="0" applyProtection="0"/>
    <xf numFmtId="0" fontId="43" fillId="0" borderId="18" applyNumberFormat="0" applyFill="0" applyAlignment="0" applyProtection="0"/>
    <xf numFmtId="196" fontId="35" fillId="0" borderId="4" applyNumberFormat="0" applyFill="0" applyAlignment="0" applyProtection="0"/>
    <xf numFmtId="196" fontId="34" fillId="29" borderId="5" applyNumberFormat="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alignment vertical="center"/>
    </xf>
    <xf numFmtId="184" fontId="15" fillId="0" borderId="0" applyFont="0" applyFill="0" applyBorder="0" applyProtection="0"/>
    <xf numFmtId="184" fontId="15" fillId="0" borderId="0" applyFont="0" applyFill="0" applyBorder="0" applyProtection="0"/>
    <xf numFmtId="184" fontId="15" fillId="0" borderId="0" applyFont="0" applyFill="0" applyBorder="0" applyProtection="0"/>
    <xf numFmtId="198" fontId="15" fillId="0" borderId="0" applyFont="0" applyFill="0" applyBorder="0" applyAlignment="0" applyProtection="0"/>
    <xf numFmtId="170" fontId="17" fillId="0" borderId="0" applyFont="0" applyFill="0" applyBorder="0" applyAlignment="0" applyProtection="0"/>
    <xf numFmtId="180" fontId="15" fillId="0" borderId="0" applyFont="0" applyFill="0" applyBorder="0" applyAlignment="0" applyProtection="0">
      <alignment vertical="center"/>
    </xf>
    <xf numFmtId="198" fontId="15" fillId="0" borderId="0" applyFont="0" applyFill="0" applyBorder="0" applyAlignment="0" applyProtection="0"/>
    <xf numFmtId="198" fontId="15"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98" fontId="15" fillId="0" borderId="0" applyFont="0" applyFill="0" applyBorder="0" applyAlignment="0" applyProtection="0"/>
    <xf numFmtId="180" fontId="15"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0"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3" fontId="131" fillId="0" borderId="0" applyFont="0" applyFill="0" applyBorder="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67" fontId="15" fillId="0" borderId="0" applyFont="0" applyFill="0" applyBorder="0" applyAlignment="0" applyProtection="0"/>
    <xf numFmtId="183" fontId="15" fillId="0" borderId="0" applyFont="0" applyFill="0" applyBorder="0" applyAlignment="0" applyProtection="0"/>
    <xf numFmtId="199" fontId="131" fillId="0" borderId="0" applyFont="0" applyFill="0" applyBorder="0" applyAlignment="0" applyProtection="0"/>
    <xf numFmtId="0" fontId="131" fillId="0" borderId="0" applyFont="0" applyFill="0" applyBorder="0" applyAlignment="0" applyProtection="0"/>
    <xf numFmtId="14" fontId="16" fillId="0" borderId="0" applyFill="0" applyBorder="0">
      <alignment horizontal="left"/>
    </xf>
    <xf numFmtId="0" fontId="33" fillId="15" borderId="3" applyNumberFormat="0" applyAlignment="0" applyProtection="0"/>
    <xf numFmtId="196" fontId="41" fillId="39" borderId="0" applyNumberFormat="0" applyBorder="0" applyAlignment="0" applyProtection="0"/>
    <xf numFmtId="196" fontId="41" fillId="40" borderId="0" applyNumberFormat="0" applyBorder="0" applyAlignment="0" applyProtection="0"/>
    <xf numFmtId="196" fontId="41" fillId="41" borderId="0" applyNumberFormat="0" applyBorder="0" applyAlignment="0" applyProtection="0"/>
    <xf numFmtId="0" fontId="40" fillId="0" borderId="0" applyNumberFormat="0" applyFill="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33" fillId="15" borderId="3" applyNumberFormat="0" applyAlignment="0" applyProtection="0"/>
    <xf numFmtId="196" fontId="33" fillId="7" borderId="3" applyNumberFormat="0" applyAlignment="0" applyProtection="0"/>
    <xf numFmtId="0" fontId="41" fillId="0" borderId="29" applyNumberFormat="0" applyFill="0" applyAlignment="0" applyProtection="0"/>
    <xf numFmtId="0" fontId="32" fillId="0" borderId="0" applyNumberFormat="0" applyFill="0" applyBorder="0" applyAlignment="0" applyProtection="0"/>
    <xf numFmtId="200" fontId="13" fillId="0" borderId="0" applyFont="0" applyFill="0" applyBorder="0" applyAlignment="0" applyProtection="0"/>
    <xf numFmtId="196" fontId="32" fillId="0" borderId="0" applyNumberFormat="0" applyFill="0" applyBorder="0" applyAlignment="0" applyProtection="0"/>
    <xf numFmtId="2" fontId="131" fillId="0" borderId="0" applyFont="0" applyFill="0" applyBorder="0" applyAlignment="0" applyProtection="0"/>
    <xf numFmtId="3" fontId="132" fillId="0" borderId="0" applyFont="0" applyFill="0" applyBorder="0" applyAlignment="0" applyProtection="0"/>
    <xf numFmtId="196" fontId="30" fillId="77" borderId="0" applyNumberFormat="0" applyBorder="0" applyAlignment="0" applyProtection="0"/>
    <xf numFmtId="38" fontId="16" fillId="42" borderId="0" applyNumberFormat="0" applyBorder="0" applyAlignment="0" applyProtection="0"/>
    <xf numFmtId="38" fontId="16" fillId="42" borderId="0" applyNumberFormat="0" applyBorder="0" applyAlignment="0" applyProtection="0"/>
    <xf numFmtId="0" fontId="30" fillId="6" borderId="0" applyNumberFormat="0" applyBorder="0" applyAlignment="0" applyProtection="0"/>
    <xf numFmtId="196" fontId="38" fillId="0" borderId="40" applyNumberFormat="0" applyFill="0" applyAlignment="0" applyProtection="0"/>
    <xf numFmtId="196" fontId="39" fillId="0" borderId="12" applyNumberFormat="0" applyFill="0" applyAlignment="0" applyProtection="0"/>
    <xf numFmtId="0" fontId="40" fillId="0" borderId="41" applyNumberFormat="0" applyFill="0" applyAlignment="0" applyProtection="0"/>
    <xf numFmtId="196" fontId="40" fillId="0" borderId="42"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96" fontId="40" fillId="0" borderId="0" applyNumberFormat="0" applyFill="0" applyBorder="0" applyAlignment="0" applyProtection="0"/>
    <xf numFmtId="196" fontId="133" fillId="0" borderId="0" applyNumberFormat="0" applyFill="0" applyBorder="0" applyAlignment="0" applyProtection="0">
      <alignment vertical="top"/>
      <protection locked="0"/>
    </xf>
    <xf numFmtId="0" fontId="31" fillId="5" borderId="0" applyNumberFormat="0" applyBorder="0" applyAlignment="0" applyProtection="0"/>
    <xf numFmtId="10" fontId="16" fillId="44" borderId="6" applyNumberFormat="0" applyBorder="0" applyAlignment="0" applyProtection="0"/>
    <xf numFmtId="10" fontId="16" fillId="44" borderId="6" applyNumberFormat="0" applyBorder="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134" fillId="36"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31" fillId="3" borderId="0" applyNumberFormat="0" applyBorder="0" applyAlignment="0" applyProtection="0"/>
    <xf numFmtId="0" fontId="16" fillId="0" borderId="0" applyNumberFormat="0" applyFill="0" applyBorder="0">
      <alignment horizontal="left"/>
    </xf>
    <xf numFmtId="196" fontId="135" fillId="0" borderId="43" applyNumberFormat="0" applyFill="0" applyAlignment="0" applyProtection="0"/>
    <xf numFmtId="196" fontId="36" fillId="36" borderId="0" applyNumberFormat="0" applyBorder="0" applyAlignment="0" applyProtection="0"/>
    <xf numFmtId="196" fontId="36" fillId="15" borderId="0" applyNumberFormat="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2"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196" fontId="15" fillId="0" borderId="0"/>
    <xf numFmtId="0" fontId="11"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186" fontId="51" fillId="0" borderId="0"/>
    <xf numFmtId="0" fontId="15" fillId="0" borderId="0"/>
    <xf numFmtId="186" fontId="51" fillId="0" borderId="0"/>
    <xf numFmtId="0" fontId="15" fillId="0" borderId="0"/>
    <xf numFmtId="0" fontId="15" fillId="0" borderId="0"/>
    <xf numFmtId="0" fontId="15" fillId="0" borderId="0"/>
    <xf numFmtId="186" fontId="51"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186" fontId="51" fillId="0" borderId="0"/>
    <xf numFmtId="186" fontId="51" fillId="0" borderId="0"/>
    <xf numFmtId="186" fontId="51" fillId="0" borderId="0"/>
    <xf numFmtId="186"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1" fillId="0" borderId="0"/>
    <xf numFmtId="0" fontId="11" fillId="0" borderId="0"/>
    <xf numFmtId="0" fontId="11" fillId="0" borderId="0"/>
    <xf numFmtId="196" fontId="130" fillId="0" borderId="0"/>
    <xf numFmtId="0" fontId="11" fillId="0" borderId="0"/>
    <xf numFmtId="186" fontId="51" fillId="0" borderId="0"/>
    <xf numFmtId="196" fontId="13" fillId="0" borderId="0"/>
    <xf numFmtId="0" fontId="11" fillId="0" borderId="0"/>
    <xf numFmtId="0" fontId="136" fillId="0" borderId="0"/>
    <xf numFmtId="0" fontId="13" fillId="0" borderId="0"/>
    <xf numFmtId="196" fontId="15" fillId="0" borderId="0"/>
    <xf numFmtId="0" fontId="11" fillId="0" borderId="0"/>
    <xf numFmtId="196" fontId="15" fillId="0" borderId="0"/>
    <xf numFmtId="196"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196" fontId="15" fillId="0" borderId="0"/>
    <xf numFmtId="196" fontId="15" fillId="0" borderId="0"/>
    <xf numFmtId="196" fontId="15" fillId="0" borderId="0"/>
    <xf numFmtId="186" fontId="51"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3" fillId="0" borderId="0"/>
    <xf numFmtId="0" fontId="15" fillId="0" borderId="0"/>
    <xf numFmtId="196" fontId="13"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7" fillId="0" borderId="0"/>
    <xf numFmtId="0" fontId="17"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0" fontId="15" fillId="0" borderId="0"/>
    <xf numFmtId="196" fontId="15" fillId="0" borderId="0"/>
    <xf numFmtId="0" fontId="15" fillId="0" borderId="0"/>
    <xf numFmtId="196" fontId="137" fillId="0" borderId="0"/>
    <xf numFmtId="0" fontId="15" fillId="0" borderId="0"/>
    <xf numFmtId="196" fontId="130" fillId="0" borderId="0"/>
    <xf numFmtId="0" fontId="15" fillId="0" borderId="0"/>
    <xf numFmtId="196"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0" fontId="15" fillId="0" borderId="0"/>
    <xf numFmtId="0" fontId="15" fillId="0" borderId="0"/>
    <xf numFmtId="0" fontId="15" fillId="0" borderId="0"/>
    <xf numFmtId="0" fontId="15" fillId="0" borderId="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1" fillId="58" borderId="38"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196" fontId="42" fillId="76" borderId="19" applyNumberFormat="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42" fillId="37" borderId="19" applyNumberFormat="0" applyAlignment="0" applyProtection="0"/>
    <xf numFmtId="0"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0"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0"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0"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0"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0"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0"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0"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0" fontId="15" fillId="37" borderId="6" applyNumberFormat="0">
      <protection locked="0"/>
    </xf>
    <xf numFmtId="196" fontId="15" fillId="37" borderId="6" applyNumberFormat="0">
      <protection locked="0"/>
    </xf>
    <xf numFmtId="196" fontId="15" fillId="37" borderId="6" applyNumberFormat="0">
      <protection locked="0"/>
    </xf>
    <xf numFmtId="196" fontId="15" fillId="37" borderId="6" applyNumberFormat="0">
      <protection locked="0"/>
    </xf>
    <xf numFmtId="4" fontId="44" fillId="48" borderId="20" applyNumberFormat="0" applyProtection="0">
      <alignment horizontal="right" vertical="center"/>
    </xf>
    <xf numFmtId="196" fontId="30" fillId="4" borderId="0" applyNumberFormat="0" applyBorder="0" applyAlignment="0" applyProtection="0"/>
    <xf numFmtId="0" fontId="31" fillId="5" borderId="0" applyNumberFormat="0" applyBorder="0" applyAlignment="0" applyProtection="0"/>
    <xf numFmtId="0" fontId="138" fillId="0" borderId="0" applyNumberFormat="0" applyFill="0" applyBorder="0" applyAlignment="0" applyProtection="0"/>
    <xf numFmtId="196" fontId="138" fillId="0" borderId="0" applyNumberFormat="0" applyFill="0" applyBorder="0" applyAlignment="0" applyProtection="0"/>
    <xf numFmtId="0" fontId="139" fillId="42" borderId="0" applyBorder="0" applyProtection="0"/>
    <xf numFmtId="196" fontId="42" fillId="21" borderId="19" applyNumberFormat="0" applyAlignment="0" applyProtection="0"/>
    <xf numFmtId="0" fontId="15" fillId="0" borderId="0"/>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196" fontId="32" fillId="0" borderId="0" applyNumberFormat="0" applyFill="0" applyBorder="0" applyAlignment="0" applyProtection="0"/>
    <xf numFmtId="0" fontId="43" fillId="0" borderId="0" applyNumberFormat="0" applyFill="0" applyBorder="0" applyAlignment="0" applyProtection="0"/>
    <xf numFmtId="0" fontId="32" fillId="0" borderId="0" applyNumberFormat="0" applyFill="0" applyBorder="0" applyAlignment="0" applyProtection="0"/>
    <xf numFmtId="196" fontId="37" fillId="0" borderId="0" applyNumberFormat="0" applyFill="0" applyBorder="0" applyAlignment="0" applyProtection="0"/>
    <xf numFmtId="196" fontId="88" fillId="0" borderId="0" applyNumberFormat="0" applyFill="0" applyBorder="0" applyAlignment="0" applyProtection="0"/>
    <xf numFmtId="196" fontId="89" fillId="0" borderId="26" applyNumberFormat="0" applyFill="0" applyAlignment="0" applyProtection="0"/>
    <xf numFmtId="196" fontId="90" fillId="0" borderId="12" applyNumberFormat="0" applyFill="0" applyAlignment="0" applyProtection="0"/>
    <xf numFmtId="196" fontId="91" fillId="0" borderId="44" applyNumberFormat="0" applyFill="0" applyAlignment="0" applyProtection="0"/>
    <xf numFmtId="196" fontId="91" fillId="0" borderId="0" applyNumberFormat="0" applyFill="0" applyBorder="0" applyAlignment="0" applyProtection="0"/>
    <xf numFmtId="196" fontId="88" fillId="0" borderId="0" applyNumberFormat="0" applyFill="0" applyBorder="0" applyAlignment="0" applyProtection="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15" fillId="0" borderId="45" applyFill="0" applyProtection="0"/>
    <xf numFmtId="0" fontId="15" fillId="0" borderId="45" applyFill="0" applyProtection="0"/>
    <xf numFmtId="196" fontId="41" fillId="0" borderId="46" applyNumberFormat="0" applyFill="0" applyAlignment="0" applyProtection="0"/>
    <xf numFmtId="0" fontId="11" fillId="0" borderId="0"/>
    <xf numFmtId="196" fontId="132" fillId="0" borderId="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96" fontId="34" fillId="38" borderId="5" applyNumberFormat="0" applyAlignment="0" applyProtection="0"/>
    <xf numFmtId="0" fontId="43" fillId="0" borderId="18" applyNumberFormat="0" applyFill="0" applyAlignment="0" applyProtection="0"/>
    <xf numFmtId="0" fontId="43" fillId="0" borderId="0" applyNumberFormat="0" applyFill="0" applyBorder="0" applyAlignment="0" applyProtection="0"/>
    <xf numFmtId="196" fontId="43" fillId="0" borderId="0" applyNumberFormat="0" applyFill="0" applyBorder="0" applyAlignment="0" applyProtection="0"/>
    <xf numFmtId="0" fontId="34" fillId="38" borderId="5" applyNumberFormat="0" applyAlignment="0" applyProtection="0"/>
    <xf numFmtId="180" fontId="140" fillId="0" borderId="0" applyFont="0" applyFill="0" applyBorder="0" applyAlignment="0" applyProtection="0"/>
    <xf numFmtId="0" fontId="15" fillId="12" borderId="7" applyNumberFormat="0" applyFont="0" applyAlignment="0" applyProtection="0"/>
    <xf numFmtId="170" fontId="11" fillId="0" borderId="0" applyFont="0" applyFill="0" applyBorder="0" applyAlignment="0" applyProtection="0"/>
    <xf numFmtId="0" fontId="141" fillId="78" borderId="47">
      <alignment vertical="center"/>
    </xf>
    <xf numFmtId="0" fontId="141" fillId="78" borderId="47">
      <alignment vertical="center"/>
    </xf>
    <xf numFmtId="0" fontId="141" fillId="78" borderId="47">
      <alignment vertical="center"/>
    </xf>
    <xf numFmtId="0" fontId="141" fillId="78" borderId="47">
      <alignment vertical="center"/>
    </xf>
    <xf numFmtId="0" fontId="141" fillId="78" borderId="47">
      <alignment vertical="center"/>
    </xf>
    <xf numFmtId="0" fontId="141" fillId="78" borderId="47">
      <alignment vertical="center"/>
    </xf>
    <xf numFmtId="0" fontId="141" fillId="78" borderId="48">
      <alignment vertical="center"/>
    </xf>
    <xf numFmtId="203" fontId="142" fillId="79" borderId="49"/>
    <xf numFmtId="0" fontId="142" fillId="0" borderId="9"/>
    <xf numFmtId="0" fontId="142" fillId="80" borderId="50"/>
    <xf numFmtId="0" fontId="142" fillId="80" borderId="50"/>
    <xf numFmtId="0" fontId="142" fillId="80" borderId="50"/>
    <xf numFmtId="0" fontId="142" fillId="80" borderId="50"/>
    <xf numFmtId="0" fontId="142" fillId="80" borderId="50"/>
    <xf numFmtId="0" fontId="142" fillId="80" borderId="50"/>
    <xf numFmtId="0" fontId="142" fillId="80" borderId="50"/>
    <xf numFmtId="0" fontId="142" fillId="80" borderId="50"/>
    <xf numFmtId="0" fontId="142" fillId="80" borderId="50"/>
    <xf numFmtId="0" fontId="13" fillId="7"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43" fillId="2" borderId="0" applyNumberFormat="0" applyBorder="0" applyAlignment="0" applyProtection="0">
      <alignment vertical="center"/>
    </xf>
    <xf numFmtId="0" fontId="143" fillId="3" borderId="0" applyNumberFormat="0" applyBorder="0" applyAlignment="0" applyProtection="0">
      <alignment vertical="center"/>
    </xf>
    <xf numFmtId="0" fontId="143" fillId="4" borderId="0" applyNumberFormat="0" applyBorder="0" applyAlignment="0" applyProtection="0">
      <alignment vertical="center"/>
    </xf>
    <xf numFmtId="0" fontId="143" fillId="5" borderId="0" applyNumberFormat="0" applyBorder="0" applyAlignment="0" applyProtection="0">
      <alignment vertical="center"/>
    </xf>
    <xf numFmtId="0" fontId="143" fillId="6" borderId="0" applyNumberFormat="0" applyBorder="0" applyAlignment="0" applyProtection="0">
      <alignment vertical="center"/>
    </xf>
    <xf numFmtId="0" fontId="143" fillId="7" borderId="0" applyNumberFormat="0" applyBorder="0" applyAlignment="0" applyProtection="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43" fillId="9" borderId="0" applyNumberFormat="0" applyBorder="0" applyAlignment="0" applyProtection="0">
      <alignment vertical="center"/>
    </xf>
    <xf numFmtId="0" fontId="143" fillId="11" borderId="0" applyNumberFormat="0" applyBorder="0" applyAlignment="0" applyProtection="0">
      <alignment vertical="center"/>
    </xf>
    <xf numFmtId="0" fontId="143" fillId="13" borderId="0" applyNumberFormat="0" applyBorder="0" applyAlignment="0" applyProtection="0">
      <alignment vertical="center"/>
    </xf>
    <xf numFmtId="0" fontId="143" fillId="5" borderId="0" applyNumberFormat="0" applyBorder="0" applyAlignment="0" applyProtection="0">
      <alignment vertical="center"/>
    </xf>
    <xf numFmtId="0" fontId="143" fillId="9" borderId="0" applyNumberFormat="0" applyBorder="0" applyAlignment="0" applyProtection="0">
      <alignment vertical="center"/>
    </xf>
    <xf numFmtId="0" fontId="143" fillId="14" borderId="0" applyNumberFormat="0" applyBorder="0" applyAlignment="0" applyProtection="0">
      <alignment vertical="center"/>
    </xf>
    <xf numFmtId="0" fontId="13" fillId="9"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144" fillId="16" borderId="0" applyNumberFormat="0" applyBorder="0" applyAlignment="0" applyProtection="0">
      <alignment vertical="center"/>
    </xf>
    <xf numFmtId="0" fontId="144" fillId="11" borderId="0" applyNumberFormat="0" applyBorder="0" applyAlignment="0" applyProtection="0">
      <alignment vertical="center"/>
    </xf>
    <xf numFmtId="0" fontId="144" fillId="13" borderId="0" applyNumberFormat="0" applyBorder="0" applyAlignment="0" applyProtection="0">
      <alignment vertical="center"/>
    </xf>
    <xf numFmtId="0" fontId="144" fillId="17" borderId="0" applyNumberFormat="0" applyBorder="0" applyAlignment="0" applyProtection="0">
      <alignment vertical="center"/>
    </xf>
    <xf numFmtId="0" fontId="144" fillId="18" borderId="0" applyNumberFormat="0" applyBorder="0" applyAlignment="0" applyProtection="0">
      <alignment vertical="center"/>
    </xf>
    <xf numFmtId="0" fontId="144" fillId="19" borderId="0" applyNumberFormat="0" applyBorder="0" applyAlignment="0" applyProtection="0">
      <alignment vertical="center"/>
    </xf>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2" fillId="37" borderId="19" applyNumberFormat="0" applyAlignment="0" applyProtection="0"/>
    <xf numFmtId="0" fontId="29" fillId="37" borderId="3" applyNumberFormat="0" applyAlignment="0" applyProtection="0"/>
    <xf numFmtId="0" fontId="30" fillId="4" borderId="0" applyNumberFormat="0" applyBorder="0" applyAlignment="0" applyProtection="0"/>
    <xf numFmtId="0" fontId="34" fillId="38" borderId="5" applyNumberFormat="0" applyAlignment="0" applyProtection="0"/>
    <xf numFmtId="0" fontId="35" fillId="0" borderId="4" applyNumberFormat="0" applyFill="0" applyAlignment="0" applyProtection="0"/>
    <xf numFmtId="204" fontId="15" fillId="50" borderId="0" applyBorder="0" applyProtection="0"/>
    <xf numFmtId="169" fontId="15" fillId="0" borderId="0" applyFont="0" applyFill="0" applyBorder="0" applyAlignment="0" applyProtection="0"/>
    <xf numFmtId="0" fontId="33" fillId="15" borderId="3" applyNumberFormat="0" applyAlignment="0" applyProtection="0"/>
    <xf numFmtId="0" fontId="28" fillId="81"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1" fillId="0" borderId="51" applyNumberFormat="0" applyFill="0" applyAlignment="0" applyProtection="0"/>
    <xf numFmtId="0" fontId="32" fillId="0" borderId="0" applyNumberFormat="0" applyFill="0" applyBorder="0" applyAlignment="0" applyProtection="0"/>
    <xf numFmtId="0" fontId="30" fillId="4" borderId="0" applyNumberFormat="0" applyBorder="0" applyAlignment="0" applyProtection="0"/>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31" fillId="3" borderId="0" applyNumberFormat="0" applyBorder="0" applyAlignment="0" applyProtection="0"/>
    <xf numFmtId="0" fontId="33" fillId="15" borderId="3" applyNumberFormat="0" applyAlignment="0" applyProtection="0"/>
    <xf numFmtId="170" fontId="15" fillId="0" borderId="0" applyFont="0" applyFill="0" applyBorder="0" applyAlignment="0" applyProtection="0"/>
    <xf numFmtId="170" fontId="15" fillId="0" borderId="0" applyFont="0" applyFill="0" applyBorder="0" applyAlignment="0" applyProtection="0"/>
    <xf numFmtId="205" fontId="15" fillId="0" borderId="0" applyFont="0" applyFill="0" applyBorder="0" applyAlignment="0" applyProtection="0"/>
    <xf numFmtId="170" fontId="15" fillId="0" borderId="0" applyFont="0" applyFill="0" applyBorder="0" applyAlignment="0" applyProtection="0"/>
    <xf numFmtId="172" fontId="15" fillId="0" borderId="0" applyFont="0" applyFill="0" applyBorder="0" applyAlignment="0" applyProtection="0"/>
    <xf numFmtId="200" fontId="15" fillId="0" borderId="0" applyFont="0" applyFill="0" applyBorder="0" applyAlignment="0" applyProtection="0"/>
    <xf numFmtId="0" fontId="36" fillId="15" borderId="0" applyNumberFormat="0" applyBorder="0" applyAlignment="0" applyProtection="0"/>
    <xf numFmtId="0" fontId="51" fillId="0" borderId="0"/>
    <xf numFmtId="0" fontId="15" fillId="0" borderId="0"/>
    <xf numFmtId="0" fontId="13"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9" fillId="0" borderId="0" applyFont="0" applyFill="0" applyBorder="0" applyAlignment="0" applyProtection="0"/>
    <xf numFmtId="9" fontId="15" fillId="0" borderId="0" applyFont="0" applyFill="0" applyBorder="0" applyAlignment="0" applyProtection="0"/>
    <xf numFmtId="0" fontId="42" fillId="21" borderId="19" applyNumberFormat="0" applyAlignment="0" applyProtection="0"/>
    <xf numFmtId="0" fontId="31" fillId="3" borderId="0" applyNumberFormat="0" applyBorder="0" applyAlignment="0" applyProtection="0"/>
    <xf numFmtId="206" fontId="15" fillId="0" borderId="0" applyFont="0" applyFill="0" applyBorder="0" applyAlignment="0" applyProtection="0"/>
    <xf numFmtId="170" fontId="15" fillId="0" borderId="0" applyFont="0" applyFill="0" applyBorder="0" applyAlignment="0" applyProtection="0"/>
    <xf numFmtId="0" fontId="15" fillId="0" borderId="0"/>
    <xf numFmtId="0" fontId="109" fillId="0" borderId="0"/>
    <xf numFmtId="0" fontId="43" fillId="0" borderId="0" applyNumberFormat="0" applyFill="0" applyBorder="0" applyAlignment="0" applyProtection="0"/>
    <xf numFmtId="0" fontId="91" fillId="0" borderId="0" applyNumberFormat="0" applyFill="0" applyBorder="0" applyAlignment="0" applyProtection="0"/>
    <xf numFmtId="0" fontId="38" fillId="0" borderId="52" applyNumberFormat="0" applyFill="0" applyAlignment="0" applyProtection="0"/>
    <xf numFmtId="0" fontId="39" fillId="0" borderId="12" applyNumberFormat="0" applyFill="0" applyAlignment="0" applyProtection="0"/>
    <xf numFmtId="0" fontId="40" fillId="0" borderId="53" applyNumberFormat="0" applyFill="0" applyAlignment="0" applyProtection="0"/>
    <xf numFmtId="0" fontId="40" fillId="0" borderId="0" applyNumberFormat="0" applyFill="0" applyBorder="0" applyAlignment="0" applyProtection="0"/>
    <xf numFmtId="0" fontId="37" fillId="0" borderId="0" applyNumberFormat="0" applyFill="0" applyBorder="0" applyAlignment="0" applyProtection="0"/>
    <xf numFmtId="0" fontId="35" fillId="0" borderId="4" applyNumberFormat="0" applyFill="0" applyAlignment="0" applyProtection="0"/>
    <xf numFmtId="170" fontId="15" fillId="0" borderId="0" applyFont="0" applyFill="0" applyBorder="0" applyAlignment="0" applyProtection="0"/>
    <xf numFmtId="170" fontId="15" fillId="0" borderId="0" applyFon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66" fontId="57" fillId="0" borderId="0" applyFont="0" applyFill="0" applyBorder="0" applyAlignment="0" applyProtection="0"/>
    <xf numFmtId="170" fontId="57" fillId="0" borderId="0" applyFont="0" applyFill="0" applyBorder="0" applyAlignment="0" applyProtection="0"/>
    <xf numFmtId="203" fontId="146" fillId="0" borderId="54">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9" fillId="21" borderId="3" applyNumberFormat="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0" fontId="89" fillId="0" borderId="26" applyNumberFormat="0" applyFill="0" applyAlignment="0" applyProtection="0"/>
    <xf numFmtId="0" fontId="33" fillId="15" borderId="3" applyNumberFormat="0" applyAlignment="0" applyProtection="0"/>
    <xf numFmtId="0" fontId="15" fillId="0" borderId="0"/>
    <xf numFmtId="0" fontId="109" fillId="0" borderId="0"/>
    <xf numFmtId="0" fontId="15" fillId="0" borderId="0"/>
    <xf numFmtId="0" fontId="13" fillId="12" borderId="7" applyNumberFormat="0" applyFont="0" applyAlignment="0" applyProtection="0"/>
    <xf numFmtId="0" fontId="15"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41" fillId="0" borderId="55" applyNumberFormat="0" applyFill="0" applyAlignment="0" applyProtection="0"/>
    <xf numFmtId="0" fontId="15" fillId="0" borderId="0"/>
    <xf numFmtId="197" fontId="22" fillId="0" borderId="0" applyFill="0" applyBorder="0" applyAlignment="0"/>
    <xf numFmtId="180" fontId="15" fillId="0" borderId="0" applyFont="0" applyFill="0" applyBorder="0" applyAlignment="0" applyProtection="0"/>
    <xf numFmtId="207" fontId="147" fillId="0" borderId="56" applyNumberFormat="0" applyProtection="0">
      <alignment horizontal="right" vertical="center"/>
    </xf>
    <xf numFmtId="207" fontId="148" fillId="0" borderId="57" applyNumberFormat="0" applyProtection="0">
      <alignment horizontal="right" vertical="center"/>
    </xf>
    <xf numFmtId="0" fontId="148" fillId="82" borderId="58" applyNumberFormat="0" applyAlignment="0" applyProtection="0">
      <alignment horizontal="left" vertical="center" indent="1"/>
    </xf>
    <xf numFmtId="0" fontId="149" fillId="83" borderId="58" applyNumberFormat="0" applyAlignment="0" applyProtection="0">
      <alignment horizontal="left" vertical="center" indent="1"/>
    </xf>
    <xf numFmtId="207" fontId="147" fillId="84" borderId="58" applyNumberFormat="0" applyAlignment="0" applyProtection="0">
      <alignment horizontal="left" vertical="center" indent="1"/>
    </xf>
    <xf numFmtId="0" fontId="148" fillId="82" borderId="57" applyNumberFormat="0" applyAlignment="0" applyProtection="0">
      <alignment horizontal="left" vertical="center" indent="1"/>
    </xf>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0" fontId="5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59"/>
    <xf numFmtId="0" fontId="15" fillId="0" borderId="59"/>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96" fontId="133" fillId="0" borderId="0" applyNumberFormat="0" applyFill="0" applyBorder="0" applyAlignment="0" applyProtection="0">
      <alignment vertical="top"/>
      <protection locked="0"/>
    </xf>
    <xf numFmtId="0" fontId="13" fillId="0" borderId="0"/>
    <xf numFmtId="170" fontId="11" fillId="0" borderId="0" applyFont="0" applyFill="0" applyBorder="0" applyAlignment="0" applyProtection="0"/>
    <xf numFmtId="0" fontId="10" fillId="0" borderId="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170"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5" fillId="0" borderId="0" applyFont="0" applyFill="0" applyBorder="0" applyAlignment="0" applyProtection="0"/>
    <xf numFmtId="196" fontId="40" fillId="0" borderId="64" applyNumberFormat="0" applyFill="0" applyAlignment="0" applyProtection="0"/>
    <xf numFmtId="196" fontId="13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8" borderId="38" applyNumberFormat="0" applyFont="0" applyAlignment="0" applyProtection="0"/>
    <xf numFmtId="0" fontId="10" fillId="58" borderId="38" applyNumberFormat="0" applyFont="0" applyAlignment="0" applyProtection="0"/>
    <xf numFmtId="0" fontId="10" fillId="58" borderId="38" applyNumberFormat="0" applyFont="0" applyAlignment="0" applyProtection="0"/>
    <xf numFmtId="0" fontId="10" fillId="58" borderId="38" applyNumberFormat="0" applyFont="0" applyAlignment="0" applyProtection="0"/>
    <xf numFmtId="0" fontId="10" fillId="58" borderId="38" applyNumberFormat="0" applyFont="0" applyAlignment="0" applyProtection="0"/>
    <xf numFmtId="0" fontId="10" fillId="58" borderId="38" applyNumberFormat="0" applyFont="0" applyAlignment="0" applyProtection="0"/>
    <xf numFmtId="0" fontId="10" fillId="58" borderId="38" applyNumberFormat="0" applyFont="0" applyAlignment="0" applyProtection="0"/>
    <xf numFmtId="0" fontId="10" fillId="58" borderId="3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96" fontId="91" fillId="0" borderId="27"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168" fontId="10"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55" fillId="89" borderId="0" applyNumberFormat="0" applyBorder="0" applyAlignment="0" applyProtection="0"/>
    <xf numFmtId="0" fontId="155" fillId="86" borderId="0" applyNumberFormat="0" applyBorder="0" applyAlignment="0" applyProtection="0"/>
    <xf numFmtId="0" fontId="155" fillId="88" borderId="0" applyNumberFormat="0" applyBorder="0" applyAlignment="0" applyProtection="0"/>
    <xf numFmtId="0" fontId="155" fillId="85" borderId="0" applyNumberFormat="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5" fillId="87" borderId="0" applyNumberFormat="0" applyBorder="0" applyAlignment="0" applyProtection="0"/>
    <xf numFmtId="9" fontId="10" fillId="0" borderId="0" applyFont="0" applyFill="0" applyBorder="0" applyAlignment="0" applyProtection="0"/>
    <xf numFmtId="209" fontId="26" fillId="0" borderId="0">
      <alignment horizontal="right" vertical="top" shrinkToFit="1"/>
    </xf>
    <xf numFmtId="210" fontId="26" fillId="0" borderId="0">
      <alignment horizontal="right" vertical="top" shrinkToFit="1"/>
    </xf>
    <xf numFmtId="211" fontId="26" fillId="0" borderId="0">
      <alignment horizontal="right" vertical="top" shrinkToFit="1"/>
    </xf>
    <xf numFmtId="212" fontId="26" fillId="0" borderId="0">
      <alignment horizontal="right" vertical="top" shrinkToFit="1"/>
    </xf>
    <xf numFmtId="180"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0" fontId="37" fillId="0" borderId="0" applyNumberFormat="0" applyFill="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15" fillId="0" borderId="0"/>
    <xf numFmtId="0" fontId="15" fillId="0" borderId="0"/>
    <xf numFmtId="181"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9" fontId="10" fillId="0" borderId="0" applyFont="0" applyFill="0" applyBorder="0" applyAlignment="0" applyProtection="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168"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0" fontId="9" fillId="0" borderId="0"/>
    <xf numFmtId="0" fontId="125" fillId="57" borderId="0" applyNumberFormat="0" applyBorder="0" applyAlignment="0" applyProtection="0"/>
    <xf numFmtId="168" fontId="13" fillId="0" borderId="0" applyFont="0" applyFill="0" applyBorder="0" applyAlignment="0" applyProtection="0"/>
    <xf numFmtId="0" fontId="124" fillId="54" borderId="0" applyNumberFormat="0" applyBorder="0" applyAlignment="0" applyProtection="0"/>
    <xf numFmtId="9" fontId="13" fillId="0" borderId="0" applyFont="0" applyFill="0" applyBorder="0" applyAlignment="0" applyProtection="0"/>
    <xf numFmtId="9" fontId="9"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9" fillId="0" borderId="0"/>
    <xf numFmtId="0" fontId="9" fillId="0" borderId="0"/>
    <xf numFmtId="0" fontId="9"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26" fillId="53" borderId="0" applyNumberFormat="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5" fillId="0" borderId="65"/>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9" fillId="0" borderId="0"/>
    <xf numFmtId="9" fontId="15" fillId="0" borderId="0" applyFont="0" applyFill="0" applyBorder="0" applyAlignment="0" applyProtection="0"/>
    <xf numFmtId="0" fontId="91" fillId="0" borderId="44" applyNumberFormat="0" applyFill="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9" fillId="0" borderId="0"/>
    <xf numFmtId="0" fontId="9" fillId="59" borderId="0" applyNumberFormat="0" applyBorder="0" applyAlignment="0" applyProtection="0"/>
    <xf numFmtId="0" fontId="9" fillId="59" borderId="0" applyNumberFormat="0" applyBorder="0" applyAlignment="0" applyProtection="0"/>
    <xf numFmtId="0" fontId="9" fillId="59" borderId="0" applyNumberFormat="0" applyBorder="0" applyAlignment="0" applyProtection="0"/>
    <xf numFmtId="0" fontId="9" fillId="59" borderId="0" applyNumberFormat="0" applyBorder="0" applyAlignment="0" applyProtection="0"/>
    <xf numFmtId="0" fontId="9" fillId="59" borderId="0" applyNumberFormat="0" applyBorder="0" applyAlignment="0" applyProtection="0"/>
    <xf numFmtId="0" fontId="9" fillId="59" borderId="0" applyNumberFormat="0" applyBorder="0" applyAlignment="0" applyProtection="0"/>
    <xf numFmtId="0" fontId="9" fillId="59"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8" borderId="38" applyNumberFormat="0" applyFont="0" applyAlignment="0" applyProtection="0"/>
    <xf numFmtId="0" fontId="9" fillId="58" borderId="38" applyNumberFormat="0" applyFont="0" applyAlignment="0" applyProtection="0"/>
    <xf numFmtId="0" fontId="9" fillId="58" borderId="38" applyNumberFormat="0" applyFont="0" applyAlignment="0" applyProtection="0"/>
    <xf numFmtId="0" fontId="9" fillId="58" borderId="38" applyNumberFormat="0" applyFont="0" applyAlignment="0" applyProtection="0"/>
    <xf numFmtId="0" fontId="9" fillId="58" borderId="38" applyNumberFormat="0" applyFont="0" applyAlignment="0" applyProtection="0"/>
    <xf numFmtId="0" fontId="9" fillId="58" borderId="38" applyNumberFormat="0" applyFont="0" applyAlignment="0" applyProtection="0"/>
    <xf numFmtId="0" fontId="9" fillId="58" borderId="38" applyNumberFormat="0" applyFont="0" applyAlignment="0" applyProtection="0"/>
    <xf numFmtId="0" fontId="9" fillId="58" borderId="3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78" fillId="0" borderId="1" applyNumberFormat="0" applyFill="0" applyProtection="0">
      <alignment horizontal="center"/>
    </xf>
    <xf numFmtId="0" fontId="13" fillId="37"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7"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2"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37"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5"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21"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7"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7"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5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57"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7"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7"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 fillId="0" borderId="0"/>
    <xf numFmtId="0" fontId="15" fillId="0" borderId="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81"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71" borderId="0" applyNumberFormat="0" applyBorder="0" applyAlignment="0" applyProtection="0"/>
    <xf numFmtId="0" fontId="28" fillId="71"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17"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4" borderId="0" applyNumberFormat="0" applyBorder="0" applyAlignment="0" applyProtection="0"/>
    <xf numFmtId="0" fontId="28" fillId="74"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158"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27" fillId="28"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51" fillId="0" borderId="0" applyFill="0" applyBorder="0" applyAlignment="0"/>
    <xf numFmtId="0" fontId="159" fillId="21" borderId="3" applyNumberFormat="0" applyAlignment="0" applyProtection="0"/>
    <xf numFmtId="0" fontId="29" fillId="37" borderId="3" applyNumberFormat="0" applyAlignment="0" applyProtection="0"/>
    <xf numFmtId="0" fontId="29" fillId="37" borderId="3" applyNumberFormat="0" applyAlignment="0" applyProtection="0"/>
    <xf numFmtId="0" fontId="15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4" fillId="38" borderId="5" applyNumberFormat="0" applyAlignment="0" applyProtection="0"/>
    <xf numFmtId="0" fontId="34" fillId="38" borderId="5" applyNumberFormat="0" applyAlignment="0" applyProtection="0"/>
    <xf numFmtId="0" fontId="160"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29"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9"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0" fontId="15" fillId="0" borderId="0"/>
    <xf numFmtId="0" fontId="9" fillId="0" borderId="0"/>
    <xf numFmtId="0" fontId="105" fillId="0" borderId="0" applyNumberFormat="0" applyFill="0" applyBorder="0" applyAlignment="0" applyProtection="0">
      <alignment vertical="top"/>
      <protection locked="0"/>
    </xf>
    <xf numFmtId="0" fontId="9" fillId="0" borderId="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168" fontId="15" fillId="0" borderId="0" applyFont="0" applyFill="0" applyBorder="0" applyAlignment="0" applyProtection="0"/>
    <xf numFmtId="0" fontId="15" fillId="0" borderId="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170"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9"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3" fillId="0" borderId="0" applyFont="0" applyFill="0" applyBorder="0" applyAlignment="0" applyProtection="0"/>
    <xf numFmtId="9" fontId="15" fillId="0" borderId="0" applyFont="0" applyFill="0" applyBorder="0" applyAlignment="0" applyProtection="0"/>
    <xf numFmtId="0" fontId="15" fillId="0" borderId="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0" fontId="9" fillId="0" borderId="0"/>
    <xf numFmtId="9" fontId="15" fillId="0" borderId="0" applyFont="0" applyFill="0" applyBorder="0" applyAlignment="0" applyProtection="0"/>
    <xf numFmtId="0" fontId="15" fillId="0" borderId="0"/>
    <xf numFmtId="0" fontId="9" fillId="0" borderId="0"/>
    <xf numFmtId="170"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9" fillId="0" borderId="0"/>
    <xf numFmtId="0" fontId="15" fillId="0" borderId="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168"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8" fillId="0" borderId="0"/>
    <xf numFmtId="168" fontId="15" fillId="0" borderId="0" applyFont="0" applyFill="0" applyBorder="0" applyAlignment="0" applyProtection="0"/>
    <xf numFmtId="0" fontId="40" fillId="0" borderId="41" applyNumberFormat="0" applyFill="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0" fontId="15" fillId="0" borderId="66"/>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8" borderId="38" applyNumberFormat="0" applyFont="0" applyAlignment="0" applyProtection="0"/>
    <xf numFmtId="0" fontId="8" fillId="58" borderId="38" applyNumberFormat="0" applyFont="0" applyAlignment="0" applyProtection="0"/>
    <xf numFmtId="0" fontId="8" fillId="58" borderId="38" applyNumberFormat="0" applyFont="0" applyAlignment="0" applyProtection="0"/>
    <xf numFmtId="0" fontId="8" fillId="58" borderId="38" applyNumberFormat="0" applyFont="0" applyAlignment="0" applyProtection="0"/>
    <xf numFmtId="0" fontId="8" fillId="58" borderId="38" applyNumberFormat="0" applyFont="0" applyAlignment="0" applyProtection="0"/>
    <xf numFmtId="0" fontId="8" fillId="58" borderId="38" applyNumberFormat="0" applyFont="0" applyAlignment="0" applyProtection="0"/>
    <xf numFmtId="0" fontId="8" fillId="58" borderId="38" applyNumberFormat="0" applyFont="0" applyAlignment="0" applyProtection="0"/>
    <xf numFmtId="0" fontId="8" fillId="58"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 fillId="0" borderId="65"/>
    <xf numFmtId="0" fontId="15" fillId="0" borderId="65"/>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7" fillId="0" borderId="0"/>
    <xf numFmtId="0" fontId="7" fillId="63" borderId="0" applyNumberFormat="0" applyBorder="0" applyAlignment="0" applyProtection="0"/>
    <xf numFmtId="0" fontId="7" fillId="66" borderId="0" applyNumberFormat="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5" borderId="0" applyNumberFormat="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0" fontId="15" fillId="0" borderId="67"/>
    <xf numFmtId="0" fontId="18" fillId="0" borderId="68" applyNumberFormat="0" applyAlignment="0" applyProtection="0">
      <alignment horizontal="left" vertical="center"/>
    </xf>
    <xf numFmtId="4" fontId="24" fillId="47" borderId="69" applyNumberFormat="0" applyProtection="0">
      <alignment horizontal="left" vertical="center" indent="1"/>
    </xf>
    <xf numFmtId="185" fontId="63" fillId="0" borderId="70" applyFill="0" applyBorder="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59" borderId="0" applyNumberFormat="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xf numFmtId="168" fontId="15" fillId="0" borderId="0" applyFont="0" applyFill="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9"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8" borderId="38" applyNumberFormat="0" applyFont="0" applyAlignment="0" applyProtection="0"/>
    <xf numFmtId="0" fontId="7" fillId="58" borderId="38" applyNumberFormat="0" applyFont="0" applyAlignment="0" applyProtection="0"/>
    <xf numFmtId="0" fontId="7" fillId="58" borderId="38" applyNumberFormat="0" applyFont="0" applyAlignment="0" applyProtection="0"/>
    <xf numFmtId="0" fontId="7" fillId="58" borderId="38" applyNumberFormat="0" applyFont="0" applyAlignment="0" applyProtection="0"/>
    <xf numFmtId="0" fontId="7" fillId="58" borderId="38" applyNumberFormat="0" applyFont="0" applyAlignment="0" applyProtection="0"/>
    <xf numFmtId="0" fontId="7" fillId="58" borderId="38" applyNumberFormat="0" applyFont="0" applyAlignment="0" applyProtection="0"/>
    <xf numFmtId="0" fontId="7" fillId="58" borderId="38" applyNumberFormat="0" applyFont="0" applyAlignment="0" applyProtection="0"/>
    <xf numFmtId="0" fontId="7" fillId="58"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59" borderId="0" applyNumberFormat="0" applyBorder="0" applyAlignment="0" applyProtection="0"/>
    <xf numFmtId="9" fontId="7" fillId="0" borderId="0" applyFont="0" applyFill="0" applyBorder="0" applyAlignment="0" applyProtection="0"/>
    <xf numFmtId="0" fontId="7" fillId="0" borderId="0"/>
    <xf numFmtId="0" fontId="7" fillId="58"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185" fontId="63" fillId="0" borderId="76" applyFill="0" applyBorder="0"/>
    <xf numFmtId="0" fontId="18" fillId="0" borderId="74" applyNumberFormat="0" applyAlignment="0" applyProtection="0">
      <alignment horizontal="left" vertical="center"/>
    </xf>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 fontId="24" fillId="47" borderId="75" applyNumberFormat="0" applyProtection="0">
      <alignment horizontal="left" vertical="center" indent="1"/>
    </xf>
    <xf numFmtId="168" fontId="15"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4" fontId="24" fillId="47" borderId="7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0" fontId="7" fillId="58" borderId="38" applyNumberFormat="0" applyFont="0" applyAlignment="0" applyProtection="0"/>
    <xf numFmtId="0" fontId="7" fillId="60" borderId="0" applyNumberFormat="0" applyBorder="0" applyAlignment="0" applyProtection="0"/>
    <xf numFmtId="0" fontId="7" fillId="0" borderId="0"/>
    <xf numFmtId="170" fontId="7" fillId="0" borderId="0" applyFont="0" applyFill="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1"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15" fillId="0" borderId="66"/>
    <xf numFmtId="0" fontId="15" fillId="0" borderId="66"/>
    <xf numFmtId="170"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168"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3" fillId="0" borderId="0" applyFont="0" applyFill="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1" borderId="0" applyNumberFormat="0" applyBorder="0" applyAlignment="0" applyProtection="0"/>
    <xf numFmtId="0" fontId="7" fillId="59" borderId="0" applyNumberFormat="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168" fontId="7" fillId="0" borderId="0" applyFont="0" applyFill="0" applyBorder="0" applyAlignment="0" applyProtection="0"/>
    <xf numFmtId="168" fontId="15" fillId="0" borderId="0" applyFont="0" applyFill="0" applyBorder="0" applyAlignment="0" applyProtection="0"/>
    <xf numFmtId="0" fontId="7" fillId="59" borderId="0" applyNumberFormat="0" applyBorder="0" applyAlignment="0" applyProtection="0"/>
    <xf numFmtId="0" fontId="7" fillId="66" borderId="0" applyNumberFormat="0" applyBorder="0" applyAlignment="0" applyProtection="0"/>
    <xf numFmtId="168" fontId="15" fillId="0" borderId="0" applyFont="0" applyFill="0" applyBorder="0" applyAlignment="0" applyProtection="0"/>
    <xf numFmtId="0" fontId="7" fillId="70" borderId="0" applyNumberFormat="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7" fillId="6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1" fillId="96" borderId="0" applyNumberFormat="0" applyBorder="0" applyAlignment="0" applyProtection="0"/>
    <xf numFmtId="0" fontId="15" fillId="0" borderId="66"/>
    <xf numFmtId="0" fontId="15" fillId="0" borderId="66"/>
    <xf numFmtId="0" fontId="15" fillId="0" borderId="66"/>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8"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7" borderId="0" applyNumberFormat="0" applyBorder="0" applyAlignment="0" applyProtection="0"/>
    <xf numFmtId="0" fontId="15" fillId="0" borderId="66"/>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50" borderId="0" applyNumberFormat="0" applyBorder="0" applyAlignment="0" applyProtection="0"/>
    <xf numFmtId="0" fontId="13" fillId="90" borderId="0" applyNumberFormat="0" applyBorder="0" applyAlignment="0" applyProtection="0"/>
    <xf numFmtId="0" fontId="13" fillId="44" borderId="0" applyNumberFormat="0" applyBorder="0" applyAlignment="0" applyProtection="0"/>
    <xf numFmtId="0" fontId="13" fillId="50" borderId="0" applyNumberFormat="0" applyBorder="0" applyAlignment="0" applyProtection="0"/>
    <xf numFmtId="0" fontId="13" fillId="91" borderId="0" applyNumberFormat="0" applyBorder="0" applyAlignment="0" applyProtection="0"/>
    <xf numFmtId="0" fontId="13" fillId="90"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3" fillId="42" borderId="0" applyNumberFormat="0" applyBorder="0" applyAlignment="0" applyProtection="0"/>
    <xf numFmtId="0" fontId="13" fillId="92" borderId="0" applyNumberFormat="0" applyBorder="0" applyAlignment="0" applyProtection="0"/>
    <xf numFmtId="0" fontId="13" fillId="93" borderId="0" applyNumberFormat="0" applyBorder="0" applyAlignment="0" applyProtection="0"/>
    <xf numFmtId="0" fontId="13" fillId="42" borderId="0" applyNumberFormat="0" applyBorder="0" applyAlignment="0" applyProtection="0"/>
    <xf numFmtId="0" fontId="13" fillId="94" borderId="0" applyNumberFormat="0" applyBorder="0" applyAlignment="0" applyProtection="0"/>
    <xf numFmtId="0" fontId="13" fillId="90"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28" fillId="95" borderId="0" applyNumberFormat="0" applyBorder="0" applyAlignment="0" applyProtection="0"/>
    <xf numFmtId="0" fontId="28" fillId="92" borderId="0" applyNumberFormat="0" applyBorder="0" applyAlignment="0" applyProtection="0"/>
    <xf numFmtId="0" fontId="28" fillId="93" borderId="0" applyNumberFormat="0" applyBorder="0" applyAlignment="0" applyProtection="0"/>
    <xf numFmtId="0" fontId="28" fillId="42" borderId="0" applyNumberFormat="0" applyBorder="0" applyAlignment="0" applyProtection="0"/>
    <xf numFmtId="0" fontId="28" fillId="95" borderId="0" applyNumberFormat="0" applyBorder="0" applyAlignment="0" applyProtection="0"/>
    <xf numFmtId="0" fontId="28" fillId="90" borderId="0" applyNumberFormat="0" applyBorder="0" applyAlignment="0" applyProtection="0"/>
    <xf numFmtId="0" fontId="28"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8"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8"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8"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8" fillId="81" borderId="0" applyNumberFormat="0" applyBorder="0" applyAlignment="0" applyProtection="0"/>
    <xf numFmtId="0" fontId="157" fillId="81" borderId="0" applyNumberFormat="0" applyBorder="0" applyAlignment="0" applyProtection="0"/>
    <xf numFmtId="0" fontId="157" fillId="81" borderId="0" applyNumberFormat="0" applyBorder="0" applyAlignment="0" applyProtection="0"/>
    <xf numFmtId="0" fontId="157" fillId="81" borderId="0" applyNumberFormat="0" applyBorder="0" applyAlignment="0" applyProtection="0"/>
    <xf numFmtId="0" fontId="157" fillId="81" borderId="0" applyNumberFormat="0" applyBorder="0" applyAlignment="0" applyProtection="0"/>
    <xf numFmtId="0" fontId="157" fillId="81" borderId="0" applyNumberFormat="0" applyBorder="0" applyAlignment="0" applyProtection="0"/>
    <xf numFmtId="0" fontId="157" fillId="81" borderId="0" applyNumberFormat="0" applyBorder="0" applyAlignment="0" applyProtection="0"/>
    <xf numFmtId="0" fontId="157" fillId="81" borderId="0" applyNumberFormat="0" applyBorder="0" applyAlignment="0" applyProtection="0"/>
    <xf numFmtId="0" fontId="28"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8"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8"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8"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8"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51" fillId="0" borderId="0" applyFill="0" applyBorder="0" applyAlignment="0"/>
    <xf numFmtId="0" fontId="29" fillId="50" borderId="3" applyNumberFormat="0" applyAlignment="0" applyProtection="0"/>
    <xf numFmtId="0" fontId="2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4" fillId="38" borderId="5" applyNumberFormat="0" applyAlignment="0" applyProtection="0"/>
    <xf numFmtId="0" fontId="160" fillId="38" borderId="5" applyNumberFormat="0" applyAlignment="0" applyProtection="0"/>
    <xf numFmtId="0" fontId="160" fillId="38" borderId="5" applyNumberFormat="0" applyAlignment="0" applyProtection="0"/>
    <xf numFmtId="166"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7" fillId="59"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1" borderId="0" applyNumberFormat="0" applyBorder="0" applyAlignment="0" applyProtection="0"/>
    <xf numFmtId="0" fontId="7" fillId="66" borderId="0" applyNumberFormat="0" applyBorder="0" applyAlignment="0" applyProtection="0"/>
    <xf numFmtId="0" fontId="15" fillId="0" borderId="59"/>
    <xf numFmtId="0" fontId="15" fillId="0" borderId="59"/>
    <xf numFmtId="0" fontId="15" fillId="0" borderId="59"/>
    <xf numFmtId="0" fontId="15" fillId="0" borderId="59"/>
    <xf numFmtId="170" fontId="7" fillId="0" borderId="0" applyFont="0" applyFill="0" applyBorder="0" applyAlignment="0" applyProtection="0"/>
    <xf numFmtId="0" fontId="7" fillId="58" borderId="38" applyNumberFormat="0" applyFont="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0" borderId="0" applyNumberFormat="0" applyBorder="0" applyAlignment="0" applyProtection="0"/>
    <xf numFmtId="0" fontId="18" fillId="0" borderId="71" applyNumberFormat="0" applyAlignment="0" applyProtection="0">
      <alignment horizontal="left" vertical="center"/>
    </xf>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4" borderId="0" applyNumberFormat="0" applyBorder="0" applyAlignment="0" applyProtection="0"/>
    <xf numFmtId="0" fontId="7" fillId="66" borderId="0" applyNumberFormat="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70" borderId="0" applyNumberFormat="0" applyBorder="0" applyAlignment="0" applyProtection="0"/>
    <xf numFmtId="0" fontId="7" fillId="66" borderId="0" applyNumberFormat="0" applyBorder="0" applyAlignment="0" applyProtection="0"/>
    <xf numFmtId="0" fontId="7" fillId="60" borderId="0" applyNumberFormat="0" applyBorder="0" applyAlignment="0" applyProtection="0"/>
    <xf numFmtId="0" fontId="7" fillId="59" borderId="0" applyNumberFormat="0" applyBorder="0" applyAlignment="0" applyProtection="0"/>
    <xf numFmtId="185" fontId="63" fillId="0" borderId="73" applyFill="0" applyBorder="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63" borderId="0" applyNumberFormat="0" applyBorder="0" applyAlignment="0" applyProtection="0"/>
    <xf numFmtId="0" fontId="6"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4" fontId="24" fillId="47" borderId="82" applyNumberFormat="0" applyProtection="0">
      <alignment horizontal="left" vertical="center" indent="1"/>
    </xf>
    <xf numFmtId="164" fontId="13" fillId="0" borderId="0" applyFont="0" applyFill="0" applyBorder="0" applyAlignment="0" applyProtection="0"/>
    <xf numFmtId="0" fontId="5" fillId="0" borderId="0"/>
    <xf numFmtId="164" fontId="13" fillId="0" borderId="0" applyFont="0" applyFill="0" applyBorder="0" applyAlignment="0" applyProtection="0"/>
    <xf numFmtId="164" fontId="13" fillId="0" borderId="0" applyFont="0" applyFill="0" applyBorder="0" applyAlignment="0" applyProtection="0"/>
    <xf numFmtId="0" fontId="5" fillId="0" borderId="0"/>
    <xf numFmtId="185" fontId="63" fillId="0" borderId="83" applyFill="0" applyBorder="0"/>
    <xf numFmtId="168" fontId="15" fillId="0" borderId="0" applyFont="0" applyFill="0" applyBorder="0" applyAlignment="0" applyProtection="0"/>
    <xf numFmtId="168" fontId="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5" fillId="0" borderId="77"/>
    <xf numFmtId="0" fontId="18" fillId="0" borderId="78" applyNumberFormat="0" applyAlignment="0" applyProtection="0">
      <alignment horizontal="left" vertical="center"/>
    </xf>
    <xf numFmtId="4" fontId="24" fillId="47" borderId="79" applyNumberFormat="0" applyProtection="0">
      <alignment horizontal="left" vertical="center" indent="1"/>
    </xf>
    <xf numFmtId="185" fontId="63" fillId="0" borderId="8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59"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8" fontId="13" fillId="0" borderId="0" applyFont="0" applyFill="0" applyBorder="0" applyAlignment="0" applyProtection="0"/>
    <xf numFmtId="9" fontId="13"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58"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91" fillId="0" borderId="44" applyNumberFormat="0" applyFill="0" applyAlignment="0" applyProtection="0"/>
    <xf numFmtId="0" fontId="18" fillId="0" borderId="81" applyNumberFormat="0" applyAlignment="0" applyProtection="0">
      <alignment horizontal="left" vertical="center"/>
    </xf>
    <xf numFmtId="0" fontId="15" fillId="0" borderId="77"/>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5" fillId="0" borderId="0"/>
    <xf numFmtId="170" fontId="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70" fontId="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70" fontId="5" fillId="0" borderId="0" applyFont="0" applyFill="0" applyBorder="0" applyAlignment="0" applyProtection="0"/>
    <xf numFmtId="0" fontId="5" fillId="0" borderId="0"/>
    <xf numFmtId="168"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70"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5" fillId="0" borderId="0"/>
    <xf numFmtId="168" fontId="15"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8"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 fillId="0" borderId="0"/>
    <xf numFmtId="9" fontId="13" fillId="0" borderId="0" applyFont="0" applyFill="0" applyBorder="0" applyAlignment="0" applyProtection="0"/>
    <xf numFmtId="9" fontId="1" fillId="0" borderId="0" applyFont="0" applyFill="0" applyBorder="0" applyAlignment="0" applyProtection="0"/>
    <xf numFmtId="168" fontId="13" fillId="0" borderId="0" applyFont="0" applyFill="0" applyBorder="0" applyAlignment="0" applyProtection="0"/>
    <xf numFmtId="0" fontId="1" fillId="0" borderId="0"/>
    <xf numFmtId="170" fontId="1" fillId="0" borderId="0" applyFont="0" applyFill="0" applyBorder="0" applyAlignment="0" applyProtection="0"/>
    <xf numFmtId="0" fontId="1" fillId="58" borderId="38" applyNumberFormat="0" applyFont="0" applyAlignment="0" applyProtection="0"/>
    <xf numFmtId="164" fontId="13" fillId="0" borderId="0" applyFont="0" applyFill="0" applyBorder="0" applyAlignment="0" applyProtection="0"/>
    <xf numFmtId="0" fontId="15" fillId="0" borderId="77"/>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85" fontId="63" fillId="0" borderId="87" applyFill="0" applyBorder="0"/>
    <xf numFmtId="0" fontId="15" fillId="0" borderId="84"/>
    <xf numFmtId="168" fontId="13"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0" fontId="91"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70" fontId="1"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0" fontId="15" fillId="0" borderId="84"/>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0" fontId="91" fillId="0" borderId="44" applyNumberFormat="0" applyFill="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167" fontId="15" fillId="0" borderId="0" applyFont="0" applyFill="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91" fillId="0" borderId="44" applyNumberFormat="0" applyFill="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9"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68" fontId="15" fillId="0" borderId="0" applyFont="0" applyFill="0" applyBorder="0" applyAlignment="0" applyProtection="0"/>
    <xf numFmtId="0" fontId="1" fillId="0" borderId="0"/>
    <xf numFmtId="168" fontId="13" fillId="0" borderId="0" applyFont="0" applyFill="0" applyBorder="0" applyAlignment="0" applyProtection="0"/>
    <xf numFmtId="9" fontId="13"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0" fontId="1" fillId="0" borderId="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13" fillId="0" borderId="0" applyFont="0" applyFill="0" applyBorder="0" applyAlignment="0" applyProtection="0"/>
    <xf numFmtId="0" fontId="1" fillId="0" borderId="0"/>
    <xf numFmtId="9" fontId="1" fillId="0" borderId="0" applyFont="0" applyFill="0" applyBorder="0" applyAlignment="0" applyProtection="0"/>
    <xf numFmtId="170" fontId="1" fillId="0" borderId="0" applyFont="0" applyFill="0" applyBorder="0" applyAlignment="0" applyProtection="0"/>
    <xf numFmtId="9" fontId="13"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58"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5" fillId="0" borderId="77"/>
    <xf numFmtId="0" fontId="15" fillId="0" borderId="77"/>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58" borderId="38" applyNumberFormat="0" applyFont="0" applyAlignment="0" applyProtection="0"/>
    <xf numFmtId="170" fontId="1" fillId="0" borderId="0" applyFont="0" applyFill="0" applyBorder="0" applyAlignment="0" applyProtection="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5" fillId="0" borderId="84"/>
    <xf numFmtId="170" fontId="1"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7" fontId="15" fillId="0" borderId="0" applyFont="0" applyFill="0" applyBorder="0" applyAlignment="0" applyProtection="0"/>
    <xf numFmtId="9" fontId="1"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85" fontId="63" fillId="0" borderId="90" applyFill="0" applyBorder="0"/>
    <xf numFmtId="168" fontId="1" fillId="0" borderId="0" applyFont="0" applyFill="0" applyBorder="0" applyAlignment="0" applyProtection="0"/>
    <xf numFmtId="170" fontId="1" fillId="0" borderId="0" applyFont="0" applyFill="0" applyBorder="0" applyAlignment="0" applyProtection="0"/>
    <xf numFmtId="0" fontId="91" fillId="0" borderId="44" applyNumberFormat="0" applyFill="0" applyAlignment="0" applyProtection="0"/>
    <xf numFmtId="0" fontId="1" fillId="0" borderId="0"/>
    <xf numFmtId="0" fontId="1" fillId="0" borderId="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 fillId="0" borderId="0"/>
    <xf numFmtId="4" fontId="24" fillId="47" borderId="89" applyNumberFormat="0" applyProtection="0">
      <alignment horizontal="left" vertical="center" indent="1"/>
    </xf>
    <xf numFmtId="168" fontId="15"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 fontId="24" fillId="47" borderId="86" applyNumberFormat="0" applyProtection="0">
      <alignment horizontal="left" vertical="center" indent="1"/>
    </xf>
    <xf numFmtId="0" fontId="18" fillId="0" borderId="85" applyNumberFormat="0" applyAlignment="0" applyProtection="0">
      <alignment horizontal="left" vertical="center"/>
    </xf>
    <xf numFmtId="168" fontId="15" fillId="0" borderId="0" applyFont="0" applyFill="0" applyBorder="0" applyAlignment="0" applyProtection="0"/>
    <xf numFmtId="0" fontId="1" fillId="0" borderId="0"/>
    <xf numFmtId="0" fontId="1" fillId="0" borderId="0"/>
    <xf numFmtId="0" fontId="1" fillId="0" borderId="0"/>
    <xf numFmtId="0" fontId="1" fillId="0" borderId="0"/>
    <xf numFmtId="168" fontId="15"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170" fontId="1"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5" fillId="0" borderId="77"/>
    <xf numFmtId="0" fontId="15" fillId="0" borderId="77"/>
    <xf numFmtId="0" fontId="15" fillId="0" borderId="77"/>
    <xf numFmtId="0" fontId="15" fillId="0" borderId="77"/>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0" fontId="1" fillId="0" borderId="0"/>
    <xf numFmtId="164" fontId="13" fillId="0" borderId="0" applyFont="0" applyFill="0" applyBorder="0" applyAlignment="0" applyProtection="0"/>
    <xf numFmtId="0" fontId="1" fillId="0" borderId="0"/>
    <xf numFmtId="164" fontId="13" fillId="0" borderId="0" applyFont="0" applyFill="0" applyBorder="0" applyAlignment="0" applyProtection="0"/>
    <xf numFmtId="185" fontId="63" fillId="0" borderId="90" applyFill="0" applyBorder="0"/>
    <xf numFmtId="0" fontId="1" fillId="0" borderId="0"/>
    <xf numFmtId="17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24" fillId="47" borderId="89" applyNumberFormat="0" applyProtection="0">
      <alignment horizontal="left" vertical="center" indent="1"/>
    </xf>
    <xf numFmtId="0" fontId="1" fillId="0" borderId="0"/>
    <xf numFmtId="168" fontId="15"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8" fontId="15"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8" fillId="0" borderId="88" applyNumberFormat="0" applyAlignment="0" applyProtection="0">
      <alignment horizontal="left" vertical="center"/>
    </xf>
  </cellStyleXfs>
  <cellXfs count="741">
    <xf numFmtId="0" fontId="0" fillId="0" borderId="0" xfId="0"/>
    <xf numFmtId="0" fontId="15" fillId="0" borderId="0" xfId="0" applyFont="1"/>
    <xf numFmtId="0" fontId="0" fillId="52" borderId="0" xfId="0" applyFill="1"/>
    <xf numFmtId="0" fontId="15" fillId="52" borderId="0" xfId="0" applyFont="1" applyFill="1"/>
    <xf numFmtId="0" fontId="20" fillId="52" borderId="0" xfId="0" applyFont="1" applyFill="1"/>
    <xf numFmtId="0" fontId="15" fillId="52" borderId="23" xfId="0" applyFont="1" applyFill="1" applyBorder="1"/>
    <xf numFmtId="0" fontId="21" fillId="52" borderId="0" xfId="0" applyFont="1" applyFill="1"/>
    <xf numFmtId="0" fontId="21" fillId="0" borderId="0" xfId="0" applyFont="1"/>
    <xf numFmtId="0" fontId="23" fillId="0" borderId="0" xfId="0" applyFont="1"/>
    <xf numFmtId="0" fontId="21" fillId="52" borderId="23" xfId="0" applyFont="1" applyFill="1" applyBorder="1"/>
    <xf numFmtId="3" fontId="15" fillId="0" borderId="0" xfId="0" applyNumberFormat="1" applyFont="1"/>
    <xf numFmtId="0" fontId="15" fillId="52" borderId="0" xfId="397" applyFill="1" applyAlignment="1">
      <alignment vertical="top" wrapText="1"/>
    </xf>
    <xf numFmtId="3" fontId="15" fillId="52" borderId="0" xfId="0" applyNumberFormat="1" applyFont="1" applyFill="1" applyAlignment="1">
      <alignment vertical="top" wrapText="1"/>
    </xf>
    <xf numFmtId="0" fontId="15" fillId="52" borderId="23" xfId="397" applyFill="1" applyBorder="1" applyAlignment="1">
      <alignment vertical="top" wrapText="1"/>
    </xf>
    <xf numFmtId="3" fontId="15" fillId="52" borderId="23" xfId="0" applyNumberFormat="1" applyFont="1" applyFill="1" applyBorder="1" applyAlignment="1">
      <alignment vertical="top" wrapText="1"/>
    </xf>
    <xf numFmtId="0" fontId="21" fillId="52" borderId="0" xfId="397" applyFont="1" applyFill="1" applyAlignment="1">
      <alignment vertical="top" wrapText="1"/>
    </xf>
    <xf numFmtId="3" fontId="21" fillId="52" borderId="0" xfId="0" applyNumberFormat="1" applyFont="1" applyFill="1" applyAlignment="1">
      <alignment vertical="top" wrapText="1"/>
    </xf>
    <xf numFmtId="0" fontId="21" fillId="52" borderId="9" xfId="397" applyFont="1" applyFill="1" applyBorder="1" applyAlignment="1">
      <alignment vertical="top" wrapText="1"/>
    </xf>
    <xf numFmtId="3" fontId="21" fillId="52" borderId="9" xfId="0" applyNumberFormat="1" applyFont="1" applyFill="1" applyBorder="1" applyAlignment="1">
      <alignment vertical="top" wrapText="1"/>
    </xf>
    <xf numFmtId="3" fontId="23" fillId="52" borderId="0" xfId="0" applyNumberFormat="1" applyFont="1" applyFill="1" applyAlignment="1">
      <alignment vertical="top" wrapText="1"/>
    </xf>
    <xf numFmtId="3" fontId="15" fillId="52" borderId="0" xfId="0" applyNumberFormat="1" applyFont="1" applyFill="1" applyAlignment="1">
      <alignment horizontal="right"/>
    </xf>
    <xf numFmtId="172" fontId="15" fillId="52" borderId="0" xfId="457" applyNumberFormat="1" applyFont="1" applyFill="1" applyBorder="1"/>
    <xf numFmtId="3" fontId="15" fillId="52" borderId="0" xfId="0" applyNumberFormat="1" applyFont="1" applyFill="1"/>
    <xf numFmtId="3" fontId="23" fillId="52" borderId="0" xfId="0" applyNumberFormat="1" applyFont="1" applyFill="1"/>
    <xf numFmtId="172" fontId="15" fillId="52" borderId="0" xfId="457" applyNumberFormat="1" applyFont="1" applyFill="1" applyBorder="1" applyAlignment="1">
      <alignment horizontal="right"/>
    </xf>
    <xf numFmtId="3" fontId="21" fillId="52" borderId="0" xfId="0" applyNumberFormat="1" applyFont="1" applyFill="1" applyAlignment="1">
      <alignment horizontal="right"/>
    </xf>
    <xf numFmtId="0" fontId="15" fillId="0" borderId="0" xfId="0" applyFont="1" applyAlignment="1">
      <alignment horizontal="right"/>
    </xf>
    <xf numFmtId="0" fontId="15" fillId="52" borderId="0" xfId="0" applyFont="1" applyFill="1" applyAlignment="1">
      <alignment horizontal="right"/>
    </xf>
    <xf numFmtId="0" fontId="21" fillId="0" borderId="0" xfId="0" applyFont="1" applyAlignment="1">
      <alignment horizontal="right"/>
    </xf>
    <xf numFmtId="0" fontId="25" fillId="0" borderId="0" xfId="0" applyFont="1"/>
    <xf numFmtId="0" fontId="21" fillId="52" borderId="0" xfId="0" applyFont="1" applyFill="1" applyAlignment="1">
      <alignment horizontal="right"/>
    </xf>
    <xf numFmtId="3" fontId="23" fillId="0" borderId="0" xfId="0" applyNumberFormat="1" applyFont="1"/>
    <xf numFmtId="0" fontId="25" fillId="52" borderId="0" xfId="0" applyFont="1" applyFill="1"/>
    <xf numFmtId="172" fontId="25" fillId="52" borderId="0" xfId="457" applyNumberFormat="1" applyFont="1" applyFill="1" applyBorder="1" applyAlignment="1">
      <alignment horizontal="right"/>
    </xf>
    <xf numFmtId="0" fontId="15" fillId="52" borderId="0" xfId="0" applyFont="1" applyFill="1" applyAlignment="1">
      <alignment vertical="top" wrapText="1"/>
    </xf>
    <xf numFmtId="2" fontId="15" fillId="52" borderId="0" xfId="431" applyNumberFormat="1" applyFill="1"/>
    <xf numFmtId="2" fontId="15" fillId="52" borderId="0" xfId="0" applyNumberFormat="1" applyFont="1" applyFill="1" applyAlignment="1">
      <alignment horizontal="right"/>
    </xf>
    <xf numFmtId="172" fontId="15" fillId="52" borderId="0" xfId="457" applyNumberFormat="1" applyFont="1" applyFill="1" applyAlignment="1">
      <alignment horizontal="right"/>
    </xf>
    <xf numFmtId="3" fontId="15" fillId="0" borderId="0" xfId="0" applyNumberFormat="1" applyFont="1" applyAlignment="1">
      <alignment horizontal="right"/>
    </xf>
    <xf numFmtId="0" fontId="109" fillId="0" borderId="0" xfId="0" applyFont="1"/>
    <xf numFmtId="0" fontId="21" fillId="52" borderId="24" xfId="0" applyFont="1" applyFill="1" applyBorder="1"/>
    <xf numFmtId="0" fontId="23" fillId="52" borderId="0" xfId="0" applyFont="1" applyFill="1"/>
    <xf numFmtId="0" fontId="21" fillId="52" borderId="0" xfId="435" applyFont="1" applyFill="1" applyAlignment="1">
      <alignment vertical="top" wrapText="1"/>
    </xf>
    <xf numFmtId="0" fontId="15" fillId="52" borderId="0" xfId="435" applyFill="1" applyAlignment="1">
      <alignment vertical="top" wrapText="1"/>
    </xf>
    <xf numFmtId="0" fontId="23" fillId="52" borderId="0" xfId="435" applyFont="1" applyFill="1" applyAlignment="1">
      <alignment vertical="top" wrapText="1"/>
    </xf>
    <xf numFmtId="0" fontId="110" fillId="0" borderId="0" xfId="0" applyFont="1" applyAlignment="1">
      <alignment horizontal="right"/>
    </xf>
    <xf numFmtId="0" fontId="21" fillId="52" borderId="23" xfId="0" applyFont="1" applyFill="1" applyBorder="1" applyAlignment="1">
      <alignment horizontal="right"/>
    </xf>
    <xf numFmtId="0" fontId="15" fillId="52" borderId="30" xfId="0" applyFont="1" applyFill="1" applyBorder="1" applyAlignment="1">
      <alignment vertical="center"/>
    </xf>
    <xf numFmtId="0" fontId="15" fillId="52" borderId="31" xfId="0" applyFont="1" applyFill="1" applyBorder="1" applyAlignment="1">
      <alignment vertical="center"/>
    </xf>
    <xf numFmtId="0" fontId="21" fillId="52" borderId="30" xfId="0" applyFont="1" applyFill="1" applyBorder="1" applyAlignment="1">
      <alignment vertical="center"/>
    </xf>
    <xf numFmtId="3" fontId="109" fillId="52" borderId="0" xfId="0" applyNumberFormat="1" applyFont="1" applyFill="1" applyAlignment="1">
      <alignment horizontal="right" vertical="center"/>
    </xf>
    <xf numFmtId="172" fontId="109" fillId="52" borderId="0" xfId="457" applyNumberFormat="1" applyFont="1" applyFill="1" applyBorder="1" applyAlignment="1">
      <alignment horizontal="right" vertical="center"/>
    </xf>
    <xf numFmtId="172" fontId="109" fillId="52" borderId="0" xfId="457" quotePrefix="1" applyNumberFormat="1" applyFont="1" applyFill="1" applyBorder="1" applyAlignment="1">
      <alignment horizontal="right" vertical="center"/>
    </xf>
    <xf numFmtId="9" fontId="15" fillId="52" borderId="0" xfId="457" applyFont="1" applyFill="1" applyBorder="1" applyAlignment="1">
      <alignment vertical="center"/>
    </xf>
    <xf numFmtId="0" fontId="23" fillId="52" borderId="0" xfId="397" applyFont="1" applyFill="1" applyAlignment="1">
      <alignment vertical="top" wrapText="1"/>
    </xf>
    <xf numFmtId="0" fontId="15" fillId="52" borderId="24" xfId="0" applyFont="1" applyFill="1" applyBorder="1"/>
    <xf numFmtId="3" fontId="21" fillId="52" borderId="24" xfId="0" applyNumberFormat="1" applyFont="1" applyFill="1" applyBorder="1"/>
    <xf numFmtId="3" fontId="21" fillId="52" borderId="24" xfId="0" applyNumberFormat="1" applyFont="1" applyFill="1" applyBorder="1" applyAlignment="1">
      <alignment horizontal="right"/>
    </xf>
    <xf numFmtId="0" fontId="21" fillId="52" borderId="23" xfId="435" applyFont="1" applyFill="1" applyBorder="1" applyAlignment="1">
      <alignment vertical="top" wrapText="1"/>
    </xf>
    <xf numFmtId="0" fontId="23" fillId="52" borderId="30" xfId="0" applyFont="1" applyFill="1" applyBorder="1" applyAlignment="1">
      <alignment vertical="center"/>
    </xf>
    <xf numFmtId="0" fontId="21" fillId="52" borderId="31" xfId="0" applyFont="1" applyFill="1" applyBorder="1" applyAlignment="1">
      <alignment vertical="center"/>
    </xf>
    <xf numFmtId="0" fontId="112" fillId="52" borderId="0" xfId="338" applyFont="1" applyFill="1" applyAlignment="1" applyProtection="1"/>
    <xf numFmtId="0" fontId="15" fillId="52" borderId="0" xfId="443" applyFill="1"/>
    <xf numFmtId="0" fontId="21" fillId="52" borderId="0" xfId="443" applyFont="1" applyFill="1"/>
    <xf numFmtId="3" fontId="15" fillId="52" borderId="0" xfId="441" applyNumberFormat="1" applyFill="1" applyAlignment="1">
      <alignment horizontal="right"/>
    </xf>
    <xf numFmtId="3" fontId="15" fillId="52" borderId="0" xfId="443" applyNumberFormat="1" applyFill="1" applyAlignment="1">
      <alignment horizontal="right"/>
    </xf>
    <xf numFmtId="3" fontId="15" fillId="52" borderId="0" xfId="443" applyNumberFormat="1" applyFill="1"/>
    <xf numFmtId="3" fontId="15" fillId="52" borderId="23" xfId="443" applyNumberFormat="1" applyFill="1" applyBorder="1"/>
    <xf numFmtId="3" fontId="21" fillId="52" borderId="0" xfId="443" applyNumberFormat="1" applyFont="1" applyFill="1"/>
    <xf numFmtId="3" fontId="23" fillId="52" borderId="0" xfId="443" applyNumberFormat="1" applyFont="1" applyFill="1"/>
    <xf numFmtId="0" fontId="15" fillId="52" borderId="0" xfId="0" quotePrefix="1" applyFont="1" applyFill="1" applyAlignment="1">
      <alignment horizontal="right"/>
    </xf>
    <xf numFmtId="3" fontId="21" fillId="52" borderId="9" xfId="443" applyNumberFormat="1" applyFont="1" applyFill="1" applyBorder="1"/>
    <xf numFmtId="0" fontId="15" fillId="52" borderId="23" xfId="443" applyFill="1" applyBorder="1"/>
    <xf numFmtId="0" fontId="23" fillId="52" borderId="0" xfId="443" applyFont="1" applyFill="1"/>
    <xf numFmtId="0" fontId="21" fillId="52" borderId="9" xfId="443" applyFont="1" applyFill="1" applyBorder="1"/>
    <xf numFmtId="0" fontId="23" fillId="52" borderId="0" xfId="431" applyFont="1" applyFill="1" applyAlignment="1">
      <alignment horizontal="left"/>
    </xf>
    <xf numFmtId="175" fontId="15" fillId="50" borderId="0" xfId="0" applyNumberFormat="1" applyFont="1" applyFill="1" applyAlignment="1" applyProtection="1">
      <alignment horizontal="right"/>
      <protection locked="0"/>
    </xf>
    <xf numFmtId="3" fontId="15" fillId="52" borderId="24" xfId="0" applyNumberFormat="1" applyFont="1" applyFill="1" applyBorder="1" applyAlignment="1">
      <alignment horizontal="right"/>
    </xf>
    <xf numFmtId="0" fontId="111" fillId="0" borderId="0" xfId="0" applyFont="1"/>
    <xf numFmtId="0" fontId="0" fillId="0" borderId="0" xfId="0" applyAlignment="1">
      <alignment horizontal="right"/>
    </xf>
    <xf numFmtId="0" fontId="110" fillId="0" borderId="0" xfId="0" applyFont="1"/>
    <xf numFmtId="0" fontId="15" fillId="0" borderId="0" xfId="397"/>
    <xf numFmtId="0" fontId="15" fillId="0" borderId="30" xfId="397" applyBorder="1"/>
    <xf numFmtId="0" fontId="21" fillId="0" borderId="0" xfId="397" applyFont="1"/>
    <xf numFmtId="0" fontId="15" fillId="52" borderId="30" xfId="435" applyFill="1" applyBorder="1" applyAlignment="1">
      <alignment vertical="top" wrapText="1"/>
    </xf>
    <xf numFmtId="0" fontId="15" fillId="52" borderId="0" xfId="397" applyFill="1"/>
    <xf numFmtId="176" fontId="15" fillId="52" borderId="17" xfId="248" applyNumberFormat="1" applyFont="1" applyFill="1" applyBorder="1"/>
    <xf numFmtId="176" fontId="21" fillId="52" borderId="15" xfId="248" applyNumberFormat="1" applyFont="1" applyFill="1" applyBorder="1"/>
    <xf numFmtId="0" fontId="15" fillId="0" borderId="17" xfId="397" applyBorder="1"/>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15" fillId="52" borderId="30" xfId="397" applyFill="1" applyBorder="1" applyAlignment="1" applyProtection="1">
      <alignment vertical="top" wrapText="1"/>
      <protection locked="0"/>
    </xf>
    <xf numFmtId="3" fontId="15" fillId="52" borderId="17" xfId="397" applyNumberFormat="1" applyFill="1" applyBorder="1" applyAlignment="1" applyProtection="1">
      <alignment horizontal="right" vertical="top" wrapText="1"/>
      <protection locked="0"/>
    </xf>
    <xf numFmtId="0" fontId="15" fillId="52" borderId="32" xfId="397" applyFill="1" applyBorder="1" applyAlignment="1" applyProtection="1">
      <alignment vertical="top" wrapText="1"/>
      <protection locked="0"/>
    </xf>
    <xf numFmtId="3" fontId="15" fillId="52" borderId="25" xfId="397" applyNumberForma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3" fontId="15" fillId="52" borderId="17" xfId="397" applyNumberFormat="1" applyFill="1" applyBorder="1" applyAlignment="1" applyProtection="1">
      <alignment horizontal="right" vertical="center" wrapText="1"/>
      <protection locked="0"/>
    </xf>
    <xf numFmtId="3" fontId="15" fillId="52" borderId="17" xfId="397" applyNumberFormat="1" applyFill="1" applyBorder="1" applyProtection="1">
      <protection locked="0"/>
    </xf>
    <xf numFmtId="0" fontId="15" fillId="52" borderId="31" xfId="397" applyFill="1" applyBorder="1" applyAlignment="1" applyProtection="1">
      <alignment vertical="top"/>
      <protection locked="0"/>
    </xf>
    <xf numFmtId="3" fontId="15" fillId="52" borderId="15" xfId="397" applyNumberFormat="1" applyFill="1" applyBorder="1" applyAlignment="1" applyProtection="1">
      <alignment horizontal="right" vertical="top"/>
      <protection locked="0"/>
    </xf>
    <xf numFmtId="0" fontId="23" fillId="52" borderId="30" xfId="397" applyFont="1" applyFill="1" applyBorder="1" applyAlignment="1" applyProtection="1">
      <alignment vertical="top" wrapText="1"/>
      <protection locked="0"/>
    </xf>
    <xf numFmtId="3" fontId="23" fillId="52" borderId="17" xfId="397" applyNumberFormat="1" applyFont="1" applyFill="1" applyBorder="1" applyAlignment="1" applyProtection="1">
      <alignment horizontal="right" vertical="top" wrapText="1"/>
      <protection locked="0"/>
    </xf>
    <xf numFmtId="0" fontId="23" fillId="52" borderId="32" xfId="397" applyFont="1" applyFill="1" applyBorder="1" applyAlignment="1" applyProtection="1">
      <alignment vertical="top" wrapText="1"/>
      <protection locked="0"/>
    </xf>
    <xf numFmtId="0" fontId="21" fillId="52" borderId="31" xfId="397" applyFont="1" applyFill="1" applyBorder="1" applyAlignment="1" applyProtection="1">
      <alignment vertical="top"/>
      <protection locked="0"/>
    </xf>
    <xf numFmtId="0" fontId="15" fillId="52" borderId="30" xfId="397" quotePrefix="1" applyFill="1" applyBorder="1" applyAlignment="1" applyProtection="1">
      <alignment vertical="top" wrapText="1"/>
      <protection locked="0"/>
    </xf>
    <xf numFmtId="3" fontId="15" fillId="52" borderId="17" xfId="397" applyNumberFormat="1" applyFill="1" applyBorder="1" applyAlignment="1" applyProtection="1">
      <alignment horizontal="right" wrapText="1"/>
      <protection locked="0"/>
    </xf>
    <xf numFmtId="0" fontId="15" fillId="52" borderId="0" xfId="0" applyFont="1" applyFill="1" applyAlignment="1">
      <alignment vertical="center"/>
    </xf>
    <xf numFmtId="0" fontId="109" fillId="52" borderId="0" xfId="0" applyFont="1" applyFill="1" applyAlignment="1">
      <alignment vertical="center"/>
    </xf>
    <xf numFmtId="3" fontId="109" fillId="52" borderId="0" xfId="0" applyNumberFormat="1" applyFont="1" applyFill="1" applyAlignment="1">
      <alignment vertical="center"/>
    </xf>
    <xf numFmtId="3" fontId="109" fillId="52" borderId="0" xfId="0" quotePrefix="1" applyNumberFormat="1" applyFont="1" applyFill="1" applyAlignment="1">
      <alignment horizontal="right" vertical="center"/>
    </xf>
    <xf numFmtId="0" fontId="15" fillId="52" borderId="23" xfId="0" applyFont="1" applyFill="1" applyBorder="1" applyAlignment="1">
      <alignment vertical="center"/>
    </xf>
    <xf numFmtId="3" fontId="109" fillId="52" borderId="23" xfId="0" applyNumberFormat="1" applyFont="1" applyFill="1" applyBorder="1" applyAlignment="1">
      <alignment vertical="center"/>
    </xf>
    <xf numFmtId="3" fontId="110" fillId="52" borderId="0" xfId="0" applyNumberFormat="1" applyFont="1" applyFill="1" applyAlignment="1">
      <alignment vertical="center"/>
    </xf>
    <xf numFmtId="3" fontId="23" fillId="52" borderId="0" xfId="0" applyNumberFormat="1" applyFont="1" applyFill="1" applyAlignment="1">
      <alignment vertical="center"/>
    </xf>
    <xf numFmtId="172" fontId="15" fillId="52" borderId="0" xfId="457" applyNumberFormat="1" applyFont="1" applyFill="1" applyBorder="1" applyAlignment="1">
      <alignment vertical="center"/>
    </xf>
    <xf numFmtId="0" fontId="113" fillId="52" borderId="23" xfId="0" applyFont="1" applyFill="1" applyBorder="1" applyAlignment="1">
      <alignment vertical="center"/>
    </xf>
    <xf numFmtId="3" fontId="15" fillId="52" borderId="0" xfId="0" applyNumberFormat="1" applyFont="1" applyFill="1" applyAlignment="1">
      <alignment vertical="center"/>
    </xf>
    <xf numFmtId="3" fontId="21" fillId="52" borderId="0" xfId="0" applyNumberFormat="1" applyFont="1" applyFill="1" applyAlignment="1">
      <alignment vertical="center"/>
    </xf>
    <xf numFmtId="172" fontId="15" fillId="52" borderId="23" xfId="457" applyNumberFormat="1" applyFont="1" applyFill="1" applyBorder="1" applyAlignment="1">
      <alignment vertical="center"/>
    </xf>
    <xf numFmtId="3" fontId="15" fillId="52" borderId="0" xfId="0" applyNumberFormat="1" applyFont="1" applyFill="1" applyAlignment="1">
      <alignment horizontal="right" vertical="center"/>
    </xf>
    <xf numFmtId="3" fontId="15" fillId="52" borderId="0" xfId="0" quotePrefix="1" applyNumberFormat="1" applyFont="1" applyFill="1" applyAlignment="1">
      <alignment horizontal="right" vertical="center"/>
    </xf>
    <xf numFmtId="3" fontId="15" fillId="52" borderId="23" xfId="0" applyNumberFormat="1" applyFont="1" applyFill="1" applyBorder="1" applyAlignment="1">
      <alignment vertical="center"/>
    </xf>
    <xf numFmtId="3" fontId="21" fillId="52" borderId="23" xfId="0" applyNumberFormat="1" applyFont="1" applyFill="1" applyBorder="1" applyAlignment="1">
      <alignment vertical="center"/>
    </xf>
    <xf numFmtId="172" fontId="15" fillId="52" borderId="0" xfId="457" applyNumberFormat="1" applyFont="1" applyFill="1" applyBorder="1" applyAlignment="1">
      <alignment horizontal="right" vertical="center"/>
    </xf>
    <xf numFmtId="172" fontId="15" fillId="52" borderId="0" xfId="457" quotePrefix="1" applyNumberFormat="1" applyFont="1" applyFill="1" applyBorder="1" applyAlignment="1">
      <alignment horizontal="right" vertical="center"/>
    </xf>
    <xf numFmtId="172" fontId="15" fillId="52" borderId="23" xfId="457" applyNumberFormat="1" applyFont="1" applyFill="1" applyBorder="1" applyAlignment="1">
      <alignment horizontal="right" vertical="center"/>
    </xf>
    <xf numFmtId="0" fontId="15" fillId="52" borderId="23" xfId="0" quotePrefix="1" applyFont="1" applyFill="1" applyBorder="1" applyAlignment="1">
      <alignment vertical="center"/>
    </xf>
    <xf numFmtId="177" fontId="15" fillId="52" borderId="0" xfId="397" applyNumberFormat="1" applyFill="1" applyAlignment="1">
      <alignment horizontal="right" vertical="top" wrapText="1"/>
    </xf>
    <xf numFmtId="3" fontId="21" fillId="52" borderId="0" xfId="397" applyNumberFormat="1" applyFont="1" applyFill="1" applyAlignment="1">
      <alignment horizontal="right" vertical="top" wrapText="1"/>
    </xf>
    <xf numFmtId="176" fontId="21" fillId="52" borderId="23" xfId="248" applyNumberFormat="1" applyFont="1" applyFill="1" applyBorder="1"/>
    <xf numFmtId="176" fontId="15" fillId="52" borderId="0" xfId="248" applyNumberFormat="1" applyFont="1" applyFill="1" applyBorder="1"/>
    <xf numFmtId="3" fontId="23" fillId="52" borderId="9" xfId="397" applyNumberFormat="1" applyFont="1" applyFill="1" applyBorder="1" applyAlignment="1">
      <alignment horizontal="right" vertical="top" wrapText="1"/>
    </xf>
    <xf numFmtId="0" fontId="23" fillId="52" borderId="0" xfId="397" applyFont="1" applyFill="1" applyAlignment="1">
      <alignment horizontal="right" vertical="top" wrapText="1"/>
    </xf>
    <xf numFmtId="0" fontId="15" fillId="52" borderId="23" xfId="397" applyFill="1" applyBorder="1" applyAlignment="1">
      <alignment horizontal="right" vertical="top"/>
    </xf>
    <xf numFmtId="3" fontId="21" fillId="52" borderId="9" xfId="397" applyNumberFormat="1" applyFont="1" applyFill="1" applyBorder="1" applyAlignment="1">
      <alignment horizontal="right" vertical="top" wrapText="1"/>
    </xf>
    <xf numFmtId="3" fontId="15" fillId="52" borderId="0" xfId="397" applyNumberFormat="1" applyFill="1" applyAlignment="1">
      <alignment horizontal="right" vertical="top" wrapText="1"/>
    </xf>
    <xf numFmtId="3" fontId="15" fillId="52" borderId="9" xfId="397" applyNumberFormat="1" applyFill="1" applyBorder="1" applyAlignment="1">
      <alignment horizontal="right" vertical="top" wrapText="1"/>
    </xf>
    <xf numFmtId="0" fontId="21" fillId="52" borderId="0" xfId="397" applyFont="1" applyFill="1" applyAlignment="1">
      <alignment horizontal="right" vertical="top" wrapText="1"/>
    </xf>
    <xf numFmtId="3" fontId="21" fillId="52" borderId="25" xfId="397" applyNumberFormat="1" applyFont="1" applyFill="1" applyBorder="1" applyAlignment="1" applyProtection="1">
      <alignment horizontal="right" vertical="top" wrapText="1"/>
      <protection locked="0"/>
    </xf>
    <xf numFmtId="3" fontId="15" fillId="52" borderId="0" xfId="437" applyNumberFormat="1" applyFont="1" applyFill="1" applyAlignment="1" applyProtection="1">
      <alignment horizontal="right" vertical="top" wrapText="1"/>
      <protection locked="0"/>
    </xf>
    <xf numFmtId="3" fontId="23" fillId="52" borderId="25" xfId="397" applyNumberFormat="1" applyFont="1" applyFill="1" applyBorder="1" applyAlignment="1" applyProtection="1">
      <alignment horizontal="right" vertical="top" wrapText="1"/>
      <protection locked="0"/>
    </xf>
    <xf numFmtId="3" fontId="15" fillId="52" borderId="0" xfId="397" applyNumberFormat="1" applyFill="1" applyAlignment="1">
      <alignment horizontal="right" wrapText="1"/>
    </xf>
    <xf numFmtId="172" fontId="21" fillId="52" borderId="23" xfId="457" applyNumberFormat="1" applyFont="1" applyFill="1" applyBorder="1"/>
    <xf numFmtId="3"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437" applyNumberFormat="1" applyFont="1" applyAlignment="1" applyProtection="1">
      <alignment horizontal="right" vertical="top" wrapText="1"/>
      <protection locked="0"/>
    </xf>
    <xf numFmtId="3" fontId="15" fillId="0" borderId="17" xfId="437" applyNumberFormat="1" applyFont="1" applyBorder="1" applyAlignment="1" applyProtection="1">
      <alignment horizontal="right" vertical="top" wrapText="1"/>
      <protection locked="0"/>
    </xf>
    <xf numFmtId="3" fontId="15" fillId="52" borderId="23" xfId="0" applyNumberFormat="1" applyFont="1" applyFill="1" applyBorder="1" applyAlignment="1">
      <alignment horizontal="right"/>
    </xf>
    <xf numFmtId="171" fontId="15" fillId="52" borderId="0" xfId="0" applyNumberFormat="1" applyFont="1" applyFill="1" applyAlignment="1">
      <alignment horizontal="right"/>
    </xf>
    <xf numFmtId="3" fontId="15" fillId="52" borderId="0" xfId="392" applyNumberFormat="1" applyFill="1" applyAlignment="1">
      <alignment vertical="top" wrapText="1"/>
    </xf>
    <xf numFmtId="3" fontId="15" fillId="52" borderId="23" xfId="392" applyNumberFormat="1" applyFill="1" applyBorder="1" applyAlignment="1">
      <alignment vertical="top" wrapText="1"/>
    </xf>
    <xf numFmtId="3" fontId="25" fillId="52" borderId="9" xfId="0" applyNumberFormat="1" applyFont="1" applyFill="1" applyBorder="1" applyAlignment="1">
      <alignment vertical="top" wrapText="1"/>
    </xf>
    <xf numFmtId="3" fontId="15" fillId="52" borderId="17" xfId="397" applyNumberFormat="1" applyFill="1" applyBorder="1" applyAlignment="1">
      <alignment horizontal="right" vertical="top" wrapText="1"/>
    </xf>
    <xf numFmtId="172" fontId="15" fillId="52" borderId="24" xfId="457" applyNumberFormat="1" applyFont="1" applyFill="1" applyBorder="1" applyAlignment="1"/>
    <xf numFmtId="0" fontId="114" fillId="0" borderId="0" xfId="0" applyFont="1"/>
    <xf numFmtId="9" fontId="15" fillId="0" borderId="0" xfId="457" applyFont="1" applyFill="1" applyBorder="1"/>
    <xf numFmtId="175" fontId="15" fillId="52" borderId="0" xfId="0" applyNumberFormat="1" applyFont="1" applyFill="1" applyAlignment="1" applyProtection="1">
      <alignment horizontal="right"/>
      <protection locked="0"/>
    </xf>
    <xf numFmtId="0" fontId="114"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4" fillId="52" borderId="0" xfId="0" applyFont="1" applyFill="1" applyAlignment="1">
      <alignment vertical="top"/>
    </xf>
    <xf numFmtId="0" fontId="114" fillId="52" borderId="0" xfId="0" applyFont="1" applyFill="1" applyAlignment="1">
      <alignment vertical="top" wrapText="1"/>
    </xf>
    <xf numFmtId="0" fontId="116" fillId="52" borderId="0" xfId="0" applyFont="1" applyFill="1"/>
    <xf numFmtId="3" fontId="109" fillId="0" borderId="0" xfId="0" applyNumberFormat="1" applyFont="1" applyAlignment="1">
      <alignment vertical="center"/>
    </xf>
    <xf numFmtId="172" fontId="109" fillId="0" borderId="0" xfId="457" applyNumberFormat="1" applyFont="1" applyFill="1" applyBorder="1" applyAlignment="1">
      <alignment vertical="center"/>
    </xf>
    <xf numFmtId="3" fontId="15" fillId="0" borderId="0" xfId="397" applyNumberFormat="1"/>
    <xf numFmtId="3" fontId="15" fillId="0" borderId="0" xfId="0" applyNumberFormat="1" applyFont="1" applyAlignment="1">
      <alignment horizontal="right" vertical="top" wrapText="1"/>
    </xf>
    <xf numFmtId="3" fontId="15" fillId="0" borderId="0" xfId="0" applyNumberFormat="1" applyFont="1" applyAlignment="1">
      <alignment vertical="top" wrapText="1"/>
    </xf>
    <xf numFmtId="172" fontId="15" fillId="0" borderId="0" xfId="457" applyNumberFormat="1" applyFont="1" applyFill="1" applyBorder="1" applyAlignment="1">
      <alignment horizontal="right"/>
    </xf>
    <xf numFmtId="0" fontId="23" fillId="52" borderId="23" xfId="0" applyFont="1" applyFill="1" applyBorder="1" applyAlignment="1">
      <alignment horizontal="right"/>
    </xf>
    <xf numFmtId="172" fontId="21" fillId="52" borderId="0" xfId="457" applyNumberFormat="1" applyFont="1" applyFill="1" applyBorder="1" applyAlignment="1">
      <alignment vertical="center"/>
    </xf>
    <xf numFmtId="0" fontId="114" fillId="52" borderId="0" xfId="0" applyFont="1" applyFill="1" applyAlignment="1">
      <alignment wrapText="1"/>
    </xf>
    <xf numFmtId="0" fontId="15" fillId="52" borderId="0" xfId="0" applyFont="1" applyFill="1" applyAlignment="1">
      <alignment horizontal="left" indent="1"/>
    </xf>
    <xf numFmtId="195" fontId="15" fillId="52" borderId="0" xfId="0" applyNumberFormat="1" applyFont="1" applyFill="1" applyAlignment="1">
      <alignment vertical="center"/>
    </xf>
    <xf numFmtId="0" fontId="16" fillId="0" borderId="0" xfId="397" applyFont="1" applyAlignment="1">
      <alignment horizontal="left"/>
    </xf>
    <xf numFmtId="2" fontId="15" fillId="52" borderId="0" xfId="0" applyNumberFormat="1" applyFont="1" applyFill="1"/>
    <xf numFmtId="3" fontId="23" fillId="0" borderId="0" xfId="0" applyNumberFormat="1" applyFont="1" applyAlignment="1">
      <alignment vertical="top" wrapText="1"/>
    </xf>
    <xf numFmtId="3" fontId="23" fillId="0" borderId="24" xfId="0" applyNumberFormat="1" applyFont="1" applyBorder="1" applyAlignment="1">
      <alignment vertical="top" wrapText="1"/>
    </xf>
    <xf numFmtId="1" fontId="15" fillId="52" borderId="0" xfId="248" applyNumberFormat="1" applyFont="1" applyFill="1" applyBorder="1" applyAlignment="1">
      <alignment horizontal="right" vertical="top" wrapText="1"/>
    </xf>
    <xf numFmtId="3" fontId="15" fillId="0" borderId="0" xfId="397" applyNumberFormat="1" applyAlignment="1">
      <alignment horizontal="right" vertical="top" wrapText="1"/>
    </xf>
    <xf numFmtId="0" fontId="109" fillId="0" borderId="0" xfId="0" applyFont="1" applyAlignment="1">
      <alignment vertical="center"/>
    </xf>
    <xf numFmtId="3" fontId="110" fillId="0" borderId="0" xfId="0" applyNumberFormat="1" applyFont="1" applyAlignment="1">
      <alignment vertical="center"/>
    </xf>
    <xf numFmtId="3" fontId="109" fillId="0" borderId="0" xfId="0" applyNumberFormat="1" applyFont="1" applyAlignment="1">
      <alignment horizontal="right" vertical="center"/>
    </xf>
    <xf numFmtId="3" fontId="109" fillId="0" borderId="23" xfId="0" applyNumberFormat="1" applyFont="1" applyBorder="1" applyAlignment="1">
      <alignment vertical="center"/>
    </xf>
    <xf numFmtId="3" fontId="110" fillId="0" borderId="0" xfId="0" applyNumberFormat="1" applyFont="1" applyAlignment="1">
      <alignment horizontal="right" vertical="center"/>
    </xf>
    <xf numFmtId="172" fontId="109" fillId="0" borderId="0" xfId="457" applyNumberFormat="1" applyFont="1" applyFill="1" applyBorder="1" applyAlignment="1">
      <alignment horizontal="right" vertical="center"/>
    </xf>
    <xf numFmtId="172" fontId="109" fillId="0" borderId="23" xfId="457" applyNumberFormat="1" applyFont="1" applyFill="1" applyBorder="1" applyAlignment="1">
      <alignment horizontal="right" vertical="center"/>
    </xf>
    <xf numFmtId="0" fontId="16" fillId="52" borderId="30" xfId="397" applyFont="1" applyFill="1" applyBorder="1" applyAlignment="1" applyProtection="1">
      <alignment vertical="top"/>
      <protection locked="0"/>
    </xf>
    <xf numFmtId="3" fontId="15" fillId="0" borderId="0" xfId="248" applyNumberFormat="1" applyFont="1" applyFill="1" applyBorder="1" applyAlignment="1">
      <alignment horizontal="right" vertical="top" wrapText="1"/>
    </xf>
    <xf numFmtId="3" fontId="15" fillId="52" borderId="0" xfId="0" quotePrefix="1" applyNumberFormat="1" applyFont="1" applyFill="1" applyAlignment="1">
      <alignment vertical="top" wrapText="1"/>
    </xf>
    <xf numFmtId="10" fontId="21" fillId="52" borderId="23" xfId="457" applyNumberFormat="1" applyFont="1" applyFill="1" applyBorder="1" applyAlignment="1">
      <alignment vertical="center"/>
    </xf>
    <xf numFmtId="0" fontId="21" fillId="0" borderId="0" xfId="397" applyFont="1" applyAlignment="1">
      <alignment horizontal="right" vertical="top" wrapText="1"/>
    </xf>
    <xf numFmtId="3" fontId="15" fillId="0" borderId="0" xfId="397" applyNumberFormat="1" applyAlignment="1">
      <alignment horizontal="right" wrapText="1"/>
    </xf>
    <xf numFmtId="3" fontId="21" fillId="0" borderId="0" xfId="397" applyNumberFormat="1" applyFont="1" applyAlignment="1">
      <alignment horizontal="right" vertical="top" wrapText="1"/>
    </xf>
    <xf numFmtId="177" fontId="15" fillId="0" borderId="0" xfId="397" applyNumberFormat="1" applyAlignment="1">
      <alignment horizontal="right" vertical="top" wrapText="1"/>
    </xf>
    <xf numFmtId="3" fontId="109" fillId="0" borderId="0" xfId="457" applyNumberFormat="1" applyFont="1" applyFill="1" applyBorder="1" applyAlignment="1">
      <alignment vertical="center"/>
    </xf>
    <xf numFmtId="1" fontId="15" fillId="52" borderId="0" xfId="0" applyNumberFormat="1" applyFont="1" applyFill="1" applyAlignment="1">
      <alignment horizontal="right"/>
    </xf>
    <xf numFmtId="0" fontId="15" fillId="52" borderId="30" xfId="0" applyFont="1" applyFill="1" applyBorder="1" applyAlignment="1">
      <alignment horizontal="left" vertical="center" indent="1"/>
    </xf>
    <xf numFmtId="0" fontId="109" fillId="52" borderId="23" xfId="0" quotePrefix="1" applyFont="1" applyFill="1" applyBorder="1" applyAlignment="1">
      <alignment vertical="center"/>
    </xf>
    <xf numFmtId="2" fontId="15" fillId="0" borderId="0" xfId="0" applyNumberFormat="1" applyFont="1" applyAlignment="1">
      <alignment horizontal="right"/>
    </xf>
    <xf numFmtId="3" fontId="15" fillId="52" borderId="17" xfId="0" applyNumberFormat="1" applyFont="1" applyFill="1" applyBorder="1" applyAlignment="1">
      <alignment vertical="top" wrapText="1"/>
    </xf>
    <xf numFmtId="3" fontId="109" fillId="52" borderId="30" xfId="0" quotePrefix="1"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5" fillId="52" borderId="15" xfId="0" applyNumberFormat="1" applyFont="1" applyFill="1" applyBorder="1" applyAlignment="1">
      <alignment vertical="top" wrapText="1"/>
    </xf>
    <xf numFmtId="3" fontId="109" fillId="52" borderId="31" xfId="0"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5" fillId="52" borderId="17" xfId="392" applyNumberFormat="1" applyFill="1" applyBorder="1" applyAlignment="1">
      <alignment vertical="top" wrapText="1"/>
    </xf>
    <xf numFmtId="3" fontId="109" fillId="52" borderId="30" xfId="392" applyNumberFormat="1" applyFont="1" applyFill="1" applyBorder="1" applyAlignment="1">
      <alignment vertical="top" wrapText="1"/>
    </xf>
    <xf numFmtId="3" fontId="15" fillId="52" borderId="15" xfId="392" applyNumberFormat="1" applyFill="1" applyBorder="1" applyAlignment="1">
      <alignment vertical="top" wrapText="1"/>
    </xf>
    <xf numFmtId="3" fontId="109" fillId="52" borderId="31" xfId="392" applyNumberFormat="1" applyFont="1" applyFill="1" applyBorder="1" applyAlignment="1">
      <alignment vertical="top" wrapText="1"/>
    </xf>
    <xf numFmtId="3" fontId="23" fillId="52" borderId="17" xfId="0" applyNumberFormat="1" applyFont="1" applyFill="1" applyBorder="1" applyAlignment="1">
      <alignment vertical="top" wrapText="1"/>
    </xf>
    <xf numFmtId="3" fontId="119" fillId="52" borderId="30"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25" fillId="52" borderId="25" xfId="0" applyNumberFormat="1" applyFont="1" applyFill="1" applyBorder="1" applyAlignment="1">
      <alignment vertical="top" wrapText="1"/>
    </xf>
    <xf numFmtId="3" fontId="120" fillId="52" borderId="32" xfId="0" applyNumberFormat="1" applyFont="1" applyFill="1" applyBorder="1" applyAlignment="1">
      <alignment vertical="top" wrapText="1"/>
    </xf>
    <xf numFmtId="3" fontId="115" fillId="0" borderId="30" xfId="0" applyNumberFormat="1" applyFont="1" applyBorder="1" applyAlignment="1">
      <alignment vertical="top" wrapText="1"/>
    </xf>
    <xf numFmtId="0" fontId="17" fillId="0" borderId="0" xfId="385" applyFont="1"/>
    <xf numFmtId="0" fontId="18" fillId="0" borderId="0" xfId="385" applyFont="1" applyAlignment="1">
      <alignment horizontal="right"/>
    </xf>
    <xf numFmtId="3" fontId="15" fillId="50" borderId="0" xfId="248" applyNumberFormat="1" applyFont="1" applyFill="1" applyBorder="1" applyAlignment="1">
      <alignment horizontal="right"/>
    </xf>
    <xf numFmtId="3" fontId="15" fillId="52" borderId="0" xfId="248" applyNumberFormat="1" applyFont="1" applyFill="1" applyBorder="1" applyAlignment="1">
      <alignment horizontal="right"/>
    </xf>
    <xf numFmtId="0" fontId="17" fillId="0" borderId="0" xfId="385" applyFont="1" applyAlignment="1">
      <alignment horizontal="right"/>
    </xf>
    <xf numFmtId="171" fontId="15" fillId="52" borderId="0" xfId="248" applyNumberFormat="1" applyFont="1" applyFill="1" applyBorder="1" applyAlignment="1">
      <alignment horizontal="right"/>
    </xf>
    <xf numFmtId="174" fontId="15" fillId="52" borderId="0" xfId="248" applyNumberFormat="1" applyFont="1" applyFill="1" applyBorder="1" applyAlignment="1">
      <alignment horizontal="right"/>
    </xf>
    <xf numFmtId="1" fontId="15" fillId="52" borderId="0" xfId="248" applyNumberFormat="1" applyFont="1" applyFill="1" applyBorder="1" applyAlignment="1">
      <alignment horizontal="right"/>
    </xf>
    <xf numFmtId="0" fontId="26" fillId="52" borderId="0" xfId="385" applyFont="1" applyFill="1"/>
    <xf numFmtId="0" fontId="97" fillId="0" borderId="0" xfId="385" applyFont="1"/>
    <xf numFmtId="3" fontId="18" fillId="0" borderId="0" xfId="385" applyNumberFormat="1" applyFont="1"/>
    <xf numFmtId="0" fontId="18" fillId="0" borderId="0" xfId="385" applyFont="1"/>
    <xf numFmtId="3" fontId="21" fillId="0" borderId="0" xfId="0" applyNumberFormat="1" applyFont="1" applyAlignment="1">
      <alignment vertical="center"/>
    </xf>
    <xf numFmtId="3" fontId="21" fillId="0" borderId="0" xfId="0" applyNumberFormat="1" applyFont="1" applyAlignment="1">
      <alignment horizontal="right" vertical="center"/>
    </xf>
    <xf numFmtId="0" fontId="15" fillId="0" borderId="0" xfId="0" applyFont="1" applyAlignment="1">
      <alignment vertical="center"/>
    </xf>
    <xf numFmtId="3" fontId="21" fillId="0" borderId="23" xfId="0" applyNumberFormat="1" applyFont="1" applyBorder="1" applyAlignment="1">
      <alignment vertical="center"/>
    </xf>
    <xf numFmtId="172" fontId="15" fillId="0" borderId="0" xfId="457" applyNumberFormat="1" applyFont="1" applyFill="1" applyBorder="1" applyAlignment="1">
      <alignment horizontal="right" vertical="center"/>
    </xf>
    <xf numFmtId="3" fontId="23" fillId="0" borderId="17" xfId="0" applyNumberFormat="1" applyFont="1" applyBorder="1" applyAlignment="1">
      <alignment vertical="top" wrapText="1"/>
    </xf>
    <xf numFmtId="3" fontId="119" fillId="0" borderId="30" xfId="0" applyNumberFormat="1" applyFont="1" applyBorder="1" applyAlignment="1">
      <alignment vertical="top" wrapText="1"/>
    </xf>
    <xf numFmtId="3" fontId="25" fillId="0" borderId="25" xfId="0" applyNumberFormat="1" applyFont="1" applyBorder="1" applyAlignment="1">
      <alignment vertical="top" wrapText="1"/>
    </xf>
    <xf numFmtId="3" fontId="25" fillId="0" borderId="9" xfId="0" applyNumberFormat="1" applyFont="1" applyBorder="1" applyAlignment="1">
      <alignment vertical="top" wrapText="1"/>
    </xf>
    <xf numFmtId="3" fontId="120" fillId="0" borderId="32" xfId="0" applyNumberFormat="1" applyFont="1" applyBorder="1" applyAlignment="1">
      <alignment vertical="top" wrapText="1"/>
    </xf>
    <xf numFmtId="175" fontId="15" fillId="0" borderId="0" xfId="0" applyNumberFormat="1" applyFont="1" applyAlignment="1" applyProtection="1">
      <alignment horizontal="right"/>
      <protection locked="0"/>
    </xf>
    <xf numFmtId="175" fontId="15" fillId="0" borderId="17" xfId="0" applyNumberFormat="1" applyFont="1" applyBorder="1" applyAlignment="1" applyProtection="1">
      <alignment horizontal="right"/>
      <protection locked="0"/>
    </xf>
    <xf numFmtId="175" fontId="15" fillId="0" borderId="23" xfId="0" applyNumberFormat="1" applyFont="1" applyBorder="1" applyAlignment="1" applyProtection="1">
      <alignment horizontal="right"/>
      <protection locked="0"/>
    </xf>
    <xf numFmtId="3" fontId="26" fillId="52" borderId="0" xfId="442" applyNumberFormat="1" applyFill="1" applyAlignment="1">
      <alignment horizontal="right"/>
    </xf>
    <xf numFmtId="177" fontId="15" fillId="0" borderId="17" xfId="397" applyNumberFormat="1" applyBorder="1" applyAlignment="1">
      <alignment horizontal="right" vertical="top" wrapText="1"/>
    </xf>
    <xf numFmtId="3" fontId="21" fillId="0" borderId="9" xfId="397" applyNumberFormat="1" applyFont="1" applyBorder="1" applyAlignment="1" applyProtection="1">
      <alignment horizontal="right" vertical="top" wrapText="1"/>
      <protection locked="0"/>
    </xf>
    <xf numFmtId="171" fontId="15" fillId="0" borderId="0" xfId="0" applyNumberFormat="1" applyFont="1"/>
    <xf numFmtId="2" fontId="15" fillId="0" borderId="0" xfId="0" applyNumberFormat="1" applyFont="1" applyAlignment="1">
      <alignment horizontal="right" vertical="top" wrapText="1"/>
    </xf>
    <xf numFmtId="0" fontId="114" fillId="52" borderId="0" xfId="0" applyFont="1" applyFill="1" applyAlignment="1">
      <alignment horizontal="right"/>
    </xf>
    <xf numFmtId="3" fontId="21" fillId="52" borderId="0" xfId="0" applyNumberFormat="1" applyFont="1" applyFill="1"/>
    <xf numFmtId="0" fontId="15" fillId="52" borderId="0" xfId="443" applyFill="1" applyAlignment="1">
      <alignment horizontal="left"/>
    </xf>
    <xf numFmtId="0" fontId="15" fillId="52" borderId="23" xfId="443" applyFill="1" applyBorder="1" applyAlignment="1">
      <alignment horizontal="left"/>
    </xf>
    <xf numFmtId="3" fontId="15" fillId="0" borderId="0" xfId="457" applyNumberFormat="1" applyFont="1" applyFill="1" applyBorder="1" applyAlignment="1">
      <alignment horizontal="right"/>
    </xf>
    <xf numFmtId="4" fontId="15" fillId="0" borderId="0" xfId="248" applyNumberFormat="1" applyFont="1" applyFill="1" applyBorder="1" applyAlignment="1">
      <alignment horizontal="right"/>
    </xf>
    <xf numFmtId="0" fontId="112" fillId="52" borderId="36" xfId="338" applyFont="1" applyFill="1" applyBorder="1" applyAlignment="1" applyProtection="1">
      <alignment horizontal="left" vertical="top" wrapText="1" indent="1"/>
    </xf>
    <xf numFmtId="0" fontId="121" fillId="0" borderId="0" xfId="0" applyFont="1"/>
    <xf numFmtId="0" fontId="21" fillId="0" borderId="36" xfId="0" applyFont="1" applyBorder="1" applyAlignment="1">
      <alignment wrapText="1"/>
    </xf>
    <xf numFmtId="0" fontId="109" fillId="0" borderId="23" xfId="0" quotePrefix="1" applyFont="1" applyBorder="1" applyAlignment="1">
      <alignment vertical="center"/>
    </xf>
    <xf numFmtId="0" fontId="15" fillId="0" borderId="23" xfId="0" quotePrefix="1" applyFont="1" applyBorder="1" applyAlignment="1">
      <alignment vertical="center"/>
    </xf>
    <xf numFmtId="0" fontId="122" fillId="52" borderId="36" xfId="338" applyFont="1" applyFill="1" applyBorder="1" applyAlignment="1" applyProtection="1">
      <alignment horizontal="left" vertical="top" wrapText="1" indent="1"/>
    </xf>
    <xf numFmtId="0" fontId="112" fillId="52" borderId="0" xfId="338" applyFont="1" applyFill="1" applyAlignment="1" applyProtection="1">
      <alignment horizontal="left" indent="2"/>
    </xf>
    <xf numFmtId="3" fontId="15" fillId="0" borderId="0" xfId="443" applyNumberFormat="1"/>
    <xf numFmtId="3" fontId="23" fillId="0" borderId="33" xfId="0" applyNumberFormat="1" applyFont="1" applyBorder="1" applyAlignment="1">
      <alignment vertical="top" wrapText="1"/>
    </xf>
    <xf numFmtId="3" fontId="23" fillId="0" borderId="30" xfId="0" applyNumberFormat="1" applyFont="1" applyBorder="1" applyAlignment="1">
      <alignment vertical="top" wrapText="1"/>
    </xf>
    <xf numFmtId="177" fontId="15"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5" fillId="0" borderId="17" xfId="397" applyNumberFormat="1" applyBorder="1" applyAlignment="1">
      <alignment horizontal="right" vertical="top" wrapText="1"/>
    </xf>
    <xf numFmtId="3" fontId="21" fillId="0" borderId="25" xfId="397" applyNumberFormat="1" applyFont="1" applyBorder="1" applyAlignment="1" applyProtection="1">
      <alignment horizontal="right" vertical="top" wrapText="1"/>
      <protection locked="0"/>
    </xf>
    <xf numFmtId="3" fontId="109" fillId="52" borderId="0" xfId="0" quotePrefix="1" applyNumberFormat="1" applyFont="1" applyFill="1" applyAlignment="1">
      <alignment vertical="top" wrapText="1"/>
    </xf>
    <xf numFmtId="3" fontId="109" fillId="52" borderId="0" xfId="0" applyNumberFormat="1" applyFont="1" applyFill="1" applyAlignment="1">
      <alignment vertical="top" wrapText="1"/>
    </xf>
    <xf numFmtId="3" fontId="109" fillId="52" borderId="23" xfId="0" applyNumberFormat="1" applyFont="1" applyFill="1" applyBorder="1" applyAlignment="1">
      <alignment vertical="top" wrapText="1"/>
    </xf>
    <xf numFmtId="3" fontId="110" fillId="52" borderId="0" xfId="0" applyNumberFormat="1" applyFont="1" applyFill="1" applyAlignment="1">
      <alignment vertical="top" wrapText="1"/>
    </xf>
    <xf numFmtId="3" fontId="110" fillId="52" borderId="9" xfId="0" applyNumberFormat="1" applyFont="1" applyFill="1" applyBorder="1" applyAlignment="1">
      <alignment vertical="top" wrapText="1"/>
    </xf>
    <xf numFmtId="3" fontId="117" fillId="52" borderId="0" xfId="0" applyNumberFormat="1" applyFont="1" applyFill="1" applyAlignment="1">
      <alignment vertical="top" wrapText="1"/>
    </xf>
    <xf numFmtId="3" fontId="109" fillId="52" borderId="0" xfId="392" applyNumberFormat="1" applyFont="1" applyFill="1" applyAlignment="1">
      <alignment vertical="top" wrapText="1"/>
    </xf>
    <xf numFmtId="3" fontId="109" fillId="52" borderId="23" xfId="392" applyNumberFormat="1" applyFont="1" applyFill="1" applyBorder="1" applyAlignment="1">
      <alignment vertical="top" wrapText="1"/>
    </xf>
    <xf numFmtId="0" fontId="114" fillId="52" borderId="0" xfId="0" applyFont="1" applyFill="1" applyAlignment="1">
      <alignment horizontal="left" vertical="top" indent="1"/>
    </xf>
    <xf numFmtId="0" fontId="15" fillId="52" borderId="0" xfId="0" applyFont="1" applyFill="1" applyAlignment="1">
      <alignment horizontal="left" vertical="top" indent="1"/>
    </xf>
    <xf numFmtId="0" fontId="15" fillId="0" borderId="0" xfId="425"/>
    <xf numFmtId="3" fontId="15" fillId="0" borderId="0" xfId="425" applyNumberFormat="1"/>
    <xf numFmtId="172" fontId="21" fillId="0" borderId="0" xfId="457" applyNumberFormat="1" applyFont="1" applyBorder="1"/>
    <xf numFmtId="172" fontId="21" fillId="0" borderId="0" xfId="457" applyNumberFormat="1" applyFont="1" applyFill="1" applyBorder="1"/>
    <xf numFmtId="3" fontId="21" fillId="0" borderId="0" xfId="425" applyNumberFormat="1" applyFont="1"/>
    <xf numFmtId="194" fontId="15" fillId="0" borderId="0" xfId="425" applyNumberFormat="1"/>
    <xf numFmtId="0" fontId="21" fillId="0" borderId="0" xfId="425" applyFont="1" applyAlignment="1">
      <alignment horizontal="left"/>
    </xf>
    <xf numFmtId="3" fontId="19" fillId="0" borderId="0" xfId="425" applyNumberFormat="1" applyFont="1"/>
    <xf numFmtId="3" fontId="0" fillId="0" borderId="0" xfId="0" applyNumberFormat="1"/>
    <xf numFmtId="174" fontId="21" fillId="0" borderId="0" xfId="425" applyNumberFormat="1" applyFont="1"/>
    <xf numFmtId="0" fontId="23" fillId="0" borderId="30" xfId="0" applyFont="1" applyBorder="1" applyAlignment="1">
      <alignment vertical="center"/>
    </xf>
    <xf numFmtId="0" fontId="103" fillId="0" borderId="0" xfId="397" applyFont="1" applyAlignment="1">
      <alignment horizontal="left"/>
    </xf>
    <xf numFmtId="0" fontId="23" fillId="0" borderId="0" xfId="397" applyFont="1" applyAlignment="1">
      <alignment horizontal="left"/>
    </xf>
    <xf numFmtId="177" fontId="26" fillId="56" borderId="0" xfId="0" applyNumberFormat="1" applyFont="1" applyFill="1" applyAlignment="1" applyProtection="1">
      <alignment horizontal="right" vertical="top" wrapText="1"/>
      <protection locked="0"/>
    </xf>
    <xf numFmtId="3" fontId="26" fillId="56" borderId="0" xfId="0" applyNumberFormat="1" applyFont="1" applyFill="1" applyAlignment="1" applyProtection="1">
      <alignment horizontal="right" vertical="top" wrapText="1"/>
      <protection locked="0"/>
    </xf>
    <xf numFmtId="170" fontId="26" fillId="56" borderId="0" xfId="248" applyFont="1" applyFill="1" applyBorder="1" applyAlignment="1" applyProtection="1">
      <alignment horizontal="right" vertical="top" wrapText="1"/>
      <protection locked="0"/>
    </xf>
    <xf numFmtId="3" fontId="15" fillId="0" borderId="30" xfId="397" applyNumberFormat="1" applyBorder="1" applyAlignment="1">
      <alignment horizontal="right" vertical="top" wrapText="1"/>
    </xf>
    <xf numFmtId="177" fontId="15" fillId="52" borderId="31" xfId="397" applyNumberFormat="1" applyFill="1" applyBorder="1" applyAlignment="1">
      <alignment horizontal="right" vertical="top" wrapText="1"/>
    </xf>
    <xf numFmtId="3" fontId="15" fillId="52" borderId="23" xfId="457" applyNumberFormat="1" applyFont="1" applyFill="1" applyBorder="1" applyAlignment="1">
      <alignment vertical="center"/>
    </xf>
    <xf numFmtId="3" fontId="15" fillId="0" borderId="23" xfId="0" applyNumberFormat="1" applyFont="1" applyBorder="1" applyAlignment="1">
      <alignment vertical="center"/>
    </xf>
    <xf numFmtId="172" fontId="15" fillId="0" borderId="0" xfId="457" quotePrefix="1" applyNumberFormat="1" applyFont="1" applyFill="1" applyBorder="1" applyAlignment="1">
      <alignment horizontal="right" vertical="center"/>
    </xf>
    <xf numFmtId="172" fontId="15" fillId="0" borderId="23" xfId="457" applyNumberFormat="1" applyFont="1" applyFill="1" applyBorder="1" applyAlignment="1">
      <alignment horizontal="right" vertical="center"/>
    </xf>
    <xf numFmtId="172" fontId="21" fillId="0" borderId="0" xfId="457" applyNumberFormat="1" applyFont="1" applyFill="1" applyBorder="1" applyAlignment="1">
      <alignment vertical="center"/>
    </xf>
    <xf numFmtId="172" fontId="15" fillId="0" borderId="0" xfId="457" applyNumberFormat="1" applyFont="1" applyFill="1" applyBorder="1" applyAlignment="1">
      <alignment vertical="center"/>
    </xf>
    <xf numFmtId="3" fontId="15" fillId="0" borderId="23" xfId="457" applyNumberFormat="1" applyFont="1" applyFill="1" applyBorder="1" applyAlignment="1">
      <alignment vertical="center"/>
    </xf>
    <xf numFmtId="195" fontId="15" fillId="0" borderId="0" xfId="0" applyNumberFormat="1" applyFont="1" applyAlignment="1">
      <alignment vertical="center"/>
    </xf>
    <xf numFmtId="0" fontId="123" fillId="52" borderId="0" xfId="0" applyFont="1" applyFill="1" applyAlignment="1">
      <alignment horizontal="left" vertical="top"/>
    </xf>
    <xf numFmtId="3" fontId="26" fillId="0" borderId="0" xfId="442" applyNumberFormat="1" applyAlignment="1">
      <alignment horizontal="right"/>
    </xf>
    <xf numFmtId="9" fontId="15" fillId="52" borderId="0" xfId="457" applyFont="1" applyFill="1" applyBorder="1" applyAlignment="1">
      <alignment horizontal="right"/>
    </xf>
    <xf numFmtId="9" fontId="15" fillId="0" borderId="0" xfId="457" applyFont="1" applyFill="1" applyBorder="1" applyAlignment="1">
      <alignment horizontal="right"/>
    </xf>
    <xf numFmtId="1" fontId="21" fillId="52" borderId="23" xfId="0" applyNumberFormat="1" applyFont="1" applyFill="1" applyBorder="1" applyAlignment="1">
      <alignment horizontal="right"/>
    </xf>
    <xf numFmtId="174" fontId="15" fillId="0" borderId="0" xfId="425" applyNumberFormat="1"/>
    <xf numFmtId="0" fontId="21" fillId="52" borderId="23" xfId="435" applyFont="1" applyFill="1" applyBorder="1" applyAlignment="1">
      <alignment horizontal="right" vertical="top" wrapText="1"/>
    </xf>
    <xf numFmtId="175" fontId="15" fillId="0" borderId="30" xfId="0" applyNumberFormat="1" applyFont="1" applyBorder="1" applyAlignment="1" applyProtection="1">
      <alignment horizontal="right"/>
      <protection locked="0"/>
    </xf>
    <xf numFmtId="175" fontId="15" fillId="52" borderId="30" xfId="0" applyNumberFormat="1" applyFont="1" applyFill="1" applyBorder="1" applyAlignment="1" applyProtection="1">
      <alignment horizontal="right"/>
      <protection locked="0"/>
    </xf>
    <xf numFmtId="175" fontId="15" fillId="50" borderId="30" xfId="0" applyNumberFormat="1" applyFont="1" applyFill="1" applyBorder="1" applyAlignment="1" applyProtection="1">
      <alignment horizontal="right"/>
      <protection locked="0"/>
    </xf>
    <xf numFmtId="0" fontId="0" fillId="0" borderId="30" xfId="0" applyBorder="1"/>
    <xf numFmtId="175" fontId="15" fillId="0" borderId="31" xfId="0" applyNumberFormat="1" applyFont="1" applyBorder="1" applyAlignment="1" applyProtection="1">
      <alignment horizontal="right"/>
      <protection locked="0"/>
    </xf>
    <xf numFmtId="3" fontId="19" fillId="52" borderId="0" xfId="0" applyNumberFormat="1" applyFont="1" applyFill="1" applyAlignment="1">
      <alignment horizontal="left"/>
    </xf>
    <xf numFmtId="2" fontId="19" fillId="52" borderId="0" xfId="0" applyNumberFormat="1" applyFont="1" applyFill="1" applyAlignment="1">
      <alignment horizontal="left" vertical="top" wrapText="1"/>
    </xf>
    <xf numFmtId="3" fontId="115" fillId="0" borderId="0" xfId="0" applyNumberFormat="1" applyFont="1" applyAlignment="1">
      <alignment vertical="top" wrapText="1"/>
    </xf>
    <xf numFmtId="3" fontId="120" fillId="0" borderId="9" xfId="0" applyNumberFormat="1" applyFont="1" applyBorder="1" applyAlignment="1">
      <alignment vertical="top" wrapText="1"/>
    </xf>
    <xf numFmtId="3" fontId="115" fillId="52" borderId="0" xfId="0" applyNumberFormat="1" applyFont="1" applyFill="1" applyAlignment="1">
      <alignment vertical="top" wrapText="1"/>
    </xf>
    <xf numFmtId="0" fontId="17" fillId="0" borderId="0" xfId="385" applyFont="1" applyAlignment="1">
      <alignment horizontal="right" wrapText="1"/>
    </xf>
    <xf numFmtId="0" fontId="26" fillId="52" borderId="0" xfId="385" applyFont="1" applyFill="1" applyAlignment="1">
      <alignment horizontal="left" vertical="center" wrapText="1"/>
    </xf>
    <xf numFmtId="0" fontId="15" fillId="50" borderId="0" xfId="397" applyFill="1" applyAlignment="1">
      <alignment horizontal="left" wrapText="1"/>
    </xf>
    <xf numFmtId="177" fontId="15" fillId="52" borderId="15" xfId="397" applyNumberFormat="1" applyFill="1" applyBorder="1" applyAlignment="1">
      <alignment horizontal="right" vertical="top" wrapText="1"/>
    </xf>
    <xf numFmtId="177" fontId="15" fillId="52" borderId="23" xfId="397" applyNumberFormat="1" applyFill="1" applyBorder="1" applyAlignment="1">
      <alignment horizontal="right" vertical="top" wrapText="1"/>
    </xf>
    <xf numFmtId="9" fontId="110" fillId="52" borderId="0" xfId="457" applyFont="1" applyFill="1" applyBorder="1" applyAlignment="1">
      <alignment vertical="center"/>
    </xf>
    <xf numFmtId="3" fontId="15" fillId="52" borderId="9" xfId="397" applyNumberFormat="1" applyFill="1" applyBorder="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3" fontId="15" fillId="52" borderId="0" xfId="397" applyNumberFormat="1" applyFill="1" applyAlignment="1" applyProtection="1">
      <alignment horizontal="right" vertical="top" wrapText="1"/>
      <protection locked="0"/>
    </xf>
    <xf numFmtId="3" fontId="15" fillId="52" borderId="0" xfId="397" applyNumberFormat="1" applyFill="1" applyAlignment="1" applyProtection="1">
      <alignment horizontal="right" wrapText="1"/>
      <protection locked="0"/>
    </xf>
    <xf numFmtId="3" fontId="21" fillId="52" borderId="0" xfId="397" applyNumberFormat="1" applyFont="1" applyFill="1" applyAlignment="1" applyProtection="1">
      <alignment horizontal="right" vertical="top" wrapText="1"/>
      <protection locked="0"/>
    </xf>
    <xf numFmtId="3" fontId="15" fillId="52" borderId="0" xfId="397" applyNumberFormat="1" applyFill="1" applyProtection="1">
      <protection locked="0"/>
    </xf>
    <xf numFmtId="3" fontId="0" fillId="52" borderId="0" xfId="0" applyNumberFormat="1" applyFill="1" applyAlignment="1">
      <alignment horizontal="right"/>
    </xf>
    <xf numFmtId="3" fontId="15" fillId="52" borderId="23" xfId="397" applyNumberFormat="1" applyFill="1" applyBorder="1" applyAlignment="1" applyProtection="1">
      <alignment horizontal="right" vertical="top"/>
      <protection locked="0"/>
    </xf>
    <xf numFmtId="3" fontId="23" fillId="52" borderId="0" xfId="397" applyNumberFormat="1" applyFont="1" applyFill="1" applyAlignment="1" applyProtection="1">
      <alignment horizontal="right" vertical="top" wrapText="1"/>
      <protection locked="0"/>
    </xf>
    <xf numFmtId="3" fontId="23" fillId="52" borderId="9" xfId="397" applyNumberFormat="1" applyFont="1" applyFill="1" applyBorder="1" applyAlignment="1" applyProtection="1">
      <alignment horizontal="right" vertical="top" wrapText="1"/>
      <protection locked="0"/>
    </xf>
    <xf numFmtId="0" fontId="15" fillId="0" borderId="17" xfId="0" applyFont="1" applyBorder="1"/>
    <xf numFmtId="0" fontId="15" fillId="52" borderId="30" xfId="0" applyFont="1" applyFill="1" applyBorder="1"/>
    <xf numFmtId="0" fontId="15" fillId="0" borderId="30" xfId="0" applyFont="1" applyBorder="1"/>
    <xf numFmtId="0" fontId="15" fillId="0" borderId="23" xfId="0" applyFont="1" applyBorder="1"/>
    <xf numFmtId="166" fontId="15" fillId="0" borderId="0" xfId="0" quotePrefix="1" applyNumberFormat="1" applyFont="1" applyAlignment="1">
      <alignment horizontal="right" vertical="center"/>
    </xf>
    <xf numFmtId="166" fontId="23" fillId="0" borderId="0" xfId="0" applyNumberFormat="1" applyFont="1" applyAlignment="1">
      <alignment vertical="top" wrapText="1"/>
    </xf>
    <xf numFmtId="166" fontId="23" fillId="52" borderId="0" xfId="0" applyNumberFormat="1" applyFont="1" applyFill="1" applyAlignment="1">
      <alignment vertical="top" wrapText="1"/>
    </xf>
    <xf numFmtId="166" fontId="115" fillId="0" borderId="30" xfId="0" applyNumberFormat="1" applyFont="1" applyBorder="1" applyAlignment="1">
      <alignment vertical="top" wrapText="1"/>
    </xf>
    <xf numFmtId="166" fontId="15" fillId="0" borderId="0" xfId="0" applyNumberFormat="1" applyFont="1"/>
    <xf numFmtId="166" fontId="109" fillId="52" borderId="23" xfId="0" applyNumberFormat="1" applyFont="1" applyFill="1" applyBorder="1" applyAlignment="1">
      <alignment vertical="top" wrapText="1"/>
    </xf>
    <xf numFmtId="166" fontId="0" fillId="0" borderId="0" xfId="0" applyNumberFormat="1"/>
    <xf numFmtId="9" fontId="19" fillId="52" borderId="0" xfId="0" applyNumberFormat="1" applyFont="1" applyFill="1" applyAlignment="1">
      <alignment horizontal="left" vertical="top" wrapText="1"/>
    </xf>
    <xf numFmtId="2" fontId="15" fillId="52" borderId="0" xfId="0" applyNumberFormat="1" applyFont="1" applyFill="1" applyAlignment="1">
      <alignment horizontal="right" vertical="top" wrapText="1"/>
    </xf>
    <xf numFmtId="0" fontId="21" fillId="0" borderId="0" xfId="385" applyFont="1"/>
    <xf numFmtId="1" fontId="21" fillId="55" borderId="0" xfId="385" applyNumberFormat="1" applyFont="1" applyFill="1" applyAlignment="1">
      <alignment horizontal="right"/>
    </xf>
    <xf numFmtId="3" fontId="15" fillId="52" borderId="0" xfId="248" quotePrefix="1" applyNumberFormat="1" applyFont="1" applyFill="1" applyBorder="1" applyAlignment="1">
      <alignment horizontal="right"/>
    </xf>
    <xf numFmtId="1" fontId="15" fillId="52" borderId="0" xfId="248" quotePrefix="1" applyNumberFormat="1" applyFont="1" applyFill="1" applyBorder="1" applyAlignment="1">
      <alignment horizontal="right"/>
    </xf>
    <xf numFmtId="171" fontId="15" fillId="52" borderId="0" xfId="248" quotePrefix="1" applyNumberFormat="1" applyFont="1" applyFill="1" applyBorder="1" applyAlignment="1">
      <alignment horizontal="right"/>
    </xf>
    <xf numFmtId="0" fontId="21" fillId="55" borderId="0" xfId="385" applyFont="1" applyFill="1" applyAlignment="1">
      <alignment horizontal="left"/>
    </xf>
    <xf numFmtId="0" fontId="23" fillId="50" borderId="0" xfId="397" applyFont="1" applyFill="1" applyAlignment="1">
      <alignment wrapText="1"/>
    </xf>
    <xf numFmtId="0" fontId="15" fillId="50" borderId="0" xfId="397" applyFill="1" applyAlignment="1">
      <alignment wrapText="1"/>
    </xf>
    <xf numFmtId="0" fontId="15" fillId="0" borderId="0" xfId="397" applyAlignment="1">
      <alignment wrapText="1"/>
    </xf>
    <xf numFmtId="4" fontId="15" fillId="52" borderId="0" xfId="248" applyNumberFormat="1" applyFont="1" applyFill="1" applyBorder="1" applyAlignment="1">
      <alignment horizontal="right"/>
    </xf>
    <xf numFmtId="2" fontId="15" fillId="0" borderId="0" xfId="0" quotePrefix="1" applyNumberFormat="1" applyFont="1" applyAlignment="1">
      <alignment horizontal="right"/>
    </xf>
    <xf numFmtId="2" fontId="15" fillId="52" borderId="0" xfId="0" quotePrefix="1" applyNumberFormat="1" applyFont="1" applyFill="1" applyAlignment="1">
      <alignment horizontal="right"/>
    </xf>
    <xf numFmtId="0" fontId="21" fillId="0" borderId="30" xfId="397" applyFont="1" applyBorder="1" applyAlignment="1">
      <alignment horizontal="right" vertical="top" wrapText="1"/>
    </xf>
    <xf numFmtId="3" fontId="15" fillId="52" borderId="30" xfId="397" applyNumberFormat="1" applyFill="1" applyBorder="1" applyAlignment="1">
      <alignment horizontal="right" vertical="top" wrapText="1"/>
    </xf>
    <xf numFmtId="3" fontId="15" fillId="52" borderId="32" xfId="397" applyNumberFormat="1" applyFill="1" applyBorder="1" applyAlignment="1">
      <alignment horizontal="right" vertical="top" wrapText="1"/>
    </xf>
    <xf numFmtId="3" fontId="15" fillId="0" borderId="30" xfId="397" applyNumberFormat="1" applyBorder="1" applyAlignment="1">
      <alignment horizontal="right" wrapText="1"/>
    </xf>
    <xf numFmtId="3" fontId="21" fillId="52" borderId="32" xfId="397" applyNumberFormat="1" applyFont="1" applyFill="1" applyBorder="1" applyAlignment="1">
      <alignment horizontal="right" vertical="top" wrapText="1"/>
    </xf>
    <xf numFmtId="3" fontId="21" fillId="52" borderId="30" xfId="397" applyNumberFormat="1" applyFont="1" applyFill="1" applyBorder="1" applyAlignment="1">
      <alignment horizontal="right" vertical="top" wrapText="1"/>
    </xf>
    <xf numFmtId="3" fontId="21" fillId="0" borderId="30" xfId="397" applyNumberFormat="1" applyFont="1" applyBorder="1" applyAlignment="1">
      <alignment horizontal="right" vertical="top" wrapText="1"/>
    </xf>
    <xf numFmtId="177" fontId="15" fillId="52" borderId="30" xfId="397" applyNumberFormat="1" applyFill="1" applyBorder="1" applyAlignment="1">
      <alignment horizontal="right" vertical="top" wrapText="1"/>
    </xf>
    <xf numFmtId="0" fontId="15" fillId="52" borderId="31" xfId="397" applyFill="1" applyBorder="1" applyAlignment="1">
      <alignment horizontal="right" vertical="top"/>
    </xf>
    <xf numFmtId="0" fontId="23" fillId="52" borderId="30" xfId="397" applyFont="1" applyFill="1" applyBorder="1" applyAlignment="1">
      <alignment horizontal="right" vertical="top" wrapText="1"/>
    </xf>
    <xf numFmtId="3" fontId="23" fillId="52" borderId="32" xfId="397" applyNumberFormat="1" applyFont="1" applyFill="1" applyBorder="1" applyAlignment="1">
      <alignment horizontal="right" vertical="top" wrapText="1"/>
    </xf>
    <xf numFmtId="176" fontId="15" fillId="52" borderId="30" xfId="248" applyNumberFormat="1" applyFont="1" applyFill="1" applyBorder="1"/>
    <xf numFmtId="176" fontId="21" fillId="52" borderId="31" xfId="248" applyNumberFormat="1" applyFont="1" applyFill="1" applyBorder="1"/>
    <xf numFmtId="177" fontId="15" fillId="0" borderId="30" xfId="397" applyNumberFormat="1" applyBorder="1" applyAlignment="1">
      <alignment horizontal="right" vertical="top" wrapText="1"/>
    </xf>
    <xf numFmtId="3" fontId="21" fillId="0" borderId="32" xfId="397" applyNumberFormat="1" applyFont="1" applyBorder="1" applyAlignment="1" applyProtection="1">
      <alignment horizontal="right" vertical="top" wrapText="1"/>
      <protection locked="0"/>
    </xf>
    <xf numFmtId="3" fontId="15" fillId="52" borderId="60" xfId="0" applyNumberFormat="1" applyFont="1" applyFill="1" applyBorder="1" applyAlignment="1">
      <alignment vertical="top" wrapText="1"/>
    </xf>
    <xf numFmtId="3" fontId="15" fillId="52" borderId="61" xfId="0" applyNumberFormat="1" applyFont="1" applyFill="1" applyBorder="1" applyAlignment="1">
      <alignment vertical="top" wrapText="1"/>
    </xf>
    <xf numFmtId="3" fontId="21" fillId="52" borderId="62" xfId="0" applyNumberFormat="1" applyFont="1" applyFill="1" applyBorder="1" applyAlignment="1">
      <alignment vertical="top" wrapText="1"/>
    </xf>
    <xf numFmtId="3" fontId="21" fillId="52" borderId="63" xfId="0" applyNumberFormat="1" applyFont="1" applyFill="1" applyBorder="1" applyAlignment="1">
      <alignment vertical="top" wrapText="1"/>
    </xf>
    <xf numFmtId="3" fontId="21" fillId="52" borderId="60" xfId="0" applyNumberFormat="1" applyFont="1" applyFill="1" applyBorder="1" applyAlignment="1">
      <alignment vertical="top" wrapText="1"/>
    </xf>
    <xf numFmtId="0" fontId="15" fillId="0" borderId="60" xfId="0" applyFont="1" applyBorder="1"/>
    <xf numFmtId="3" fontId="15" fillId="52" borderId="60" xfId="392" applyNumberFormat="1" applyFill="1" applyBorder="1" applyAlignment="1">
      <alignment vertical="top" wrapText="1"/>
    </xf>
    <xf numFmtId="3" fontId="15" fillId="52" borderId="61" xfId="392" applyNumberFormat="1" applyFill="1" applyBorder="1" applyAlignment="1">
      <alignment vertical="top" wrapText="1"/>
    </xf>
    <xf numFmtId="166" fontId="23" fillId="0" borderId="60" xfId="0" applyNumberFormat="1" applyFont="1" applyBorder="1" applyAlignment="1">
      <alignment vertical="top" wrapText="1"/>
    </xf>
    <xf numFmtId="3" fontId="115" fillId="0" borderId="60" xfId="0" applyNumberFormat="1" applyFont="1" applyBorder="1" applyAlignment="1">
      <alignment vertical="top" wrapText="1"/>
    </xf>
    <xf numFmtId="3" fontId="120" fillId="0" borderId="63" xfId="0" applyNumberFormat="1" applyFont="1" applyBorder="1" applyAlignment="1">
      <alignment vertical="top" wrapText="1"/>
    </xf>
    <xf numFmtId="3" fontId="23" fillId="0" borderId="62" xfId="0" applyNumberFormat="1" applyFont="1" applyBorder="1" applyAlignment="1">
      <alignment vertical="top" wrapText="1"/>
    </xf>
    <xf numFmtId="3" fontId="115" fillId="52" borderId="60" xfId="0" applyNumberFormat="1" applyFont="1" applyFill="1" applyBorder="1" applyAlignment="1">
      <alignment vertical="top" wrapText="1"/>
    </xf>
    <xf numFmtId="3" fontId="23" fillId="52" borderId="60" xfId="0" applyNumberFormat="1" applyFont="1" applyFill="1" applyBorder="1" applyAlignment="1">
      <alignment vertical="top" wrapText="1"/>
    </xf>
    <xf numFmtId="3" fontId="25" fillId="52" borderId="63" xfId="0" applyNumberFormat="1" applyFont="1" applyFill="1" applyBorder="1" applyAlignment="1">
      <alignment vertical="top" wrapText="1"/>
    </xf>
    <xf numFmtId="175" fontId="15" fillId="0" borderId="60" xfId="0" applyNumberFormat="1" applyFont="1" applyBorder="1" applyAlignment="1" applyProtection="1">
      <alignment horizontal="right"/>
      <protection locked="0"/>
    </xf>
    <xf numFmtId="175" fontId="15" fillId="52" borderId="60" xfId="0" applyNumberFormat="1" applyFont="1" applyFill="1" applyBorder="1" applyAlignment="1" applyProtection="1">
      <alignment horizontal="right"/>
      <protection locked="0"/>
    </xf>
    <xf numFmtId="175" fontId="15" fillId="50" borderId="60" xfId="0" applyNumberFormat="1" applyFont="1" applyFill="1" applyBorder="1" applyAlignment="1" applyProtection="1">
      <alignment horizontal="right"/>
      <protection locked="0"/>
    </xf>
    <xf numFmtId="0" fontId="0" fillId="0" borderId="60" xfId="0" applyBorder="1"/>
    <xf numFmtId="175" fontId="15" fillId="0" borderId="61" xfId="0" applyNumberFormat="1" applyFont="1" applyBorder="1" applyAlignment="1" applyProtection="1">
      <alignment horizontal="right"/>
      <protection locked="0"/>
    </xf>
    <xf numFmtId="3" fontId="15" fillId="52" borderId="0" xfId="425" applyNumberFormat="1" applyFill="1"/>
    <xf numFmtId="166" fontId="109" fillId="52" borderId="0" xfId="0" applyNumberFormat="1" applyFont="1" applyFill="1" applyAlignment="1">
      <alignment vertical="top" wrapText="1"/>
    </xf>
    <xf numFmtId="3" fontId="15" fillId="0" borderId="30" xfId="0" applyNumberFormat="1" applyFont="1" applyBorder="1" applyAlignment="1">
      <alignment vertical="top" wrapText="1"/>
    </xf>
    <xf numFmtId="3" fontId="23" fillId="52" borderId="30" xfId="397" applyNumberFormat="1" applyFont="1" applyFill="1" applyBorder="1" applyAlignment="1" applyProtection="1">
      <alignment horizontal="right" vertical="top" wrapText="1"/>
      <protection locked="0"/>
    </xf>
    <xf numFmtId="0" fontId="23" fillId="52" borderId="31" xfId="397" applyFont="1" applyFill="1" applyBorder="1" applyAlignment="1">
      <alignment horizontal="right" vertical="top" wrapText="1"/>
    </xf>
    <xf numFmtId="171" fontId="15" fillId="52" borderId="23" xfId="0" applyNumberFormat="1" applyFont="1" applyFill="1" applyBorder="1" applyAlignment="1">
      <alignment horizontal="right"/>
    </xf>
    <xf numFmtId="0" fontId="109" fillId="50" borderId="0" xfId="397" applyFont="1" applyFill="1" applyAlignment="1">
      <alignment wrapText="1"/>
    </xf>
    <xf numFmtId="3" fontId="109" fillId="52" borderId="0" xfId="248" applyNumberFormat="1" applyFont="1" applyFill="1" applyBorder="1" applyAlignment="1">
      <alignment horizontal="right"/>
    </xf>
    <xf numFmtId="0" fontId="151" fillId="0" borderId="0" xfId="385" applyFont="1" applyAlignment="1">
      <alignment horizontal="right"/>
    </xf>
    <xf numFmtId="0" fontId="109" fillId="0" borderId="0" xfId="397" applyFont="1" applyAlignment="1">
      <alignment wrapText="1"/>
    </xf>
    <xf numFmtId="0" fontId="114" fillId="52" borderId="0" xfId="0" applyFont="1" applyFill="1" applyAlignment="1">
      <alignment horizontal="center" vertical="top" wrapText="1"/>
    </xf>
    <xf numFmtId="1" fontId="15" fillId="0" borderId="0" xfId="425" applyNumberFormat="1"/>
    <xf numFmtId="1" fontId="21" fillId="0" borderId="0" xfId="425" applyNumberFormat="1" applyFont="1"/>
    <xf numFmtId="0" fontId="152" fillId="52" borderId="36" xfId="338" applyFont="1" applyFill="1" applyBorder="1" applyAlignment="1" applyProtection="1">
      <alignment horizontal="left" vertical="top" wrapText="1" indent="1"/>
    </xf>
    <xf numFmtId="3" fontId="110" fillId="0" borderId="0" xfId="425" applyNumberFormat="1" applyFont="1"/>
    <xf numFmtId="0" fontId="15" fillId="0" borderId="30" xfId="397" applyBorder="1" applyAlignment="1" applyProtection="1">
      <alignment vertical="top" wrapText="1"/>
      <protection locked="0"/>
    </xf>
    <xf numFmtId="3" fontId="15" fillId="52" borderId="30" xfId="0" applyNumberFormat="1" applyFont="1" applyFill="1" applyBorder="1" applyAlignment="1">
      <alignment vertical="top" wrapText="1"/>
    </xf>
    <xf numFmtId="3" fontId="15" fillId="52" borderId="31" xfId="0" applyNumberFormat="1" applyFont="1" applyFill="1" applyBorder="1" applyAlignment="1">
      <alignment vertical="top" wrapText="1"/>
    </xf>
    <xf numFmtId="3" fontId="21"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3" fontId="15" fillId="52" borderId="30" xfId="392" applyNumberFormat="1" applyFill="1" applyBorder="1" applyAlignment="1">
      <alignment vertical="top" wrapText="1"/>
    </xf>
    <xf numFmtId="3" fontId="15" fillId="52" borderId="31" xfId="392" applyNumberFormat="1" applyFill="1" applyBorder="1" applyAlignment="1">
      <alignment vertical="top" wrapText="1"/>
    </xf>
    <xf numFmtId="166" fontId="15" fillId="0" borderId="30" xfId="0" applyNumberFormat="1" applyFont="1" applyBorder="1"/>
    <xf numFmtId="3" fontId="23" fillId="52" borderId="30" xfId="0" applyNumberFormat="1" applyFont="1" applyFill="1" applyBorder="1" applyAlignment="1">
      <alignment vertical="top" wrapText="1"/>
    </xf>
    <xf numFmtId="3" fontId="25" fillId="52" borderId="32" xfId="0" applyNumberFormat="1" applyFont="1" applyFill="1" applyBorder="1" applyAlignment="1">
      <alignment vertical="top" wrapText="1"/>
    </xf>
    <xf numFmtId="0" fontId="21" fillId="0" borderId="17" xfId="397" applyFont="1" applyBorder="1"/>
    <xf numFmtId="0" fontId="21" fillId="0" borderId="30" xfId="397" applyFont="1" applyBorder="1"/>
    <xf numFmtId="3" fontId="15" fillId="52" borderId="30" xfId="397" applyNumberForma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wrapText="1"/>
      <protection locked="0"/>
    </xf>
    <xf numFmtId="3" fontId="21" fillId="52" borderId="32" xfId="397" applyNumberFormat="1" applyFont="1" applyFill="1" applyBorder="1" applyAlignment="1" applyProtection="1">
      <alignment horizontal="right" vertical="top" wrapText="1"/>
      <protection locked="0"/>
    </xf>
    <xf numFmtId="3" fontId="21" fillId="52" borderId="30" xfId="397" applyNumberFormat="1" applyFont="1" applyFill="1" applyBorder="1" applyAlignment="1" applyProtection="1">
      <alignment horizontal="right" vertical="top" wrapText="1"/>
      <protection locked="0"/>
    </xf>
    <xf numFmtId="3" fontId="15" fillId="52" borderId="30" xfId="397" applyNumberFormat="1" applyFill="1" applyBorder="1" applyProtection="1">
      <protection locked="0"/>
    </xf>
    <xf numFmtId="3" fontId="0" fillId="52" borderId="30" xfId="0" applyNumberFormat="1" applyFill="1" applyBorder="1" applyAlignment="1">
      <alignment horizontal="right"/>
    </xf>
    <xf numFmtId="3" fontId="15" fillId="52" borderId="31" xfId="397" applyNumberFormat="1" applyFill="1" applyBorder="1" applyAlignment="1" applyProtection="1">
      <alignment horizontal="right" vertical="top"/>
      <protection locked="0"/>
    </xf>
    <xf numFmtId="3" fontId="23" fillId="52" borderId="32" xfId="397" applyNumberFormat="1" applyFont="1" applyFill="1" applyBorder="1" applyAlignment="1" applyProtection="1">
      <alignment horizontal="right" vertical="top" wrapText="1"/>
      <protection locked="0"/>
    </xf>
    <xf numFmtId="0" fontId="15" fillId="52" borderId="31" xfId="435" applyFill="1" applyBorder="1" applyAlignment="1">
      <alignment vertical="top" wrapText="1"/>
    </xf>
    <xf numFmtId="171" fontId="15" fillId="0" borderId="23" xfId="0" applyNumberFormat="1" applyFont="1" applyBorder="1"/>
    <xf numFmtId="172" fontId="109" fillId="52" borderId="23" xfId="457" applyNumberFormat="1" applyFont="1" applyFill="1" applyBorder="1" applyAlignment="1">
      <alignment vertical="center"/>
    </xf>
    <xf numFmtId="172" fontId="15" fillId="0" borderId="23" xfId="457" applyNumberFormat="1" applyFont="1" applyFill="1" applyBorder="1" applyAlignment="1">
      <alignment vertical="center"/>
    </xf>
    <xf numFmtId="3" fontId="15" fillId="0" borderId="30" xfId="443" applyNumberFormat="1" applyBorder="1"/>
    <xf numFmtId="3" fontId="15" fillId="0" borderId="30" xfId="0" applyNumberFormat="1" applyFont="1" applyBorder="1" applyAlignment="1">
      <alignment horizontal="right"/>
    </xf>
    <xf numFmtId="166" fontId="0" fillId="0" borderId="30" xfId="0" applyNumberFormat="1" applyBorder="1"/>
    <xf numFmtId="0" fontId="15" fillId="0" borderId="30" xfId="425" applyBorder="1"/>
    <xf numFmtId="0" fontId="21" fillId="0" borderId="30" xfId="425" applyFont="1" applyBorder="1"/>
    <xf numFmtId="0" fontId="15" fillId="0" borderId="30" xfId="425" applyBorder="1" applyAlignment="1">
      <alignment horizontal="left"/>
    </xf>
    <xf numFmtId="0" fontId="15" fillId="0" borderId="30" xfId="425" applyBorder="1" applyAlignment="1">
      <alignment horizontal="left" indent="1"/>
    </xf>
    <xf numFmtId="0" fontId="21" fillId="0" borderId="30" xfId="425" applyFont="1" applyBorder="1" applyAlignment="1">
      <alignment horizontal="left"/>
    </xf>
    <xf numFmtId="0" fontId="15" fillId="0" borderId="30" xfId="425" applyBorder="1" applyAlignment="1">
      <alignment wrapText="1"/>
    </xf>
    <xf numFmtId="0" fontId="21" fillId="0" borderId="31" xfId="425" applyFont="1" applyBorder="1" applyAlignment="1">
      <alignment horizontal="left"/>
    </xf>
    <xf numFmtId="9" fontId="21" fillId="0" borderId="23" xfId="457" applyFont="1" applyBorder="1"/>
    <xf numFmtId="9" fontId="21" fillId="0" borderId="23" xfId="457" applyFont="1" applyFill="1" applyBorder="1"/>
    <xf numFmtId="3" fontId="15" fillId="0" borderId="30" xfId="0" applyNumberFormat="1" applyFont="1" applyBorder="1"/>
    <xf numFmtId="0" fontId="23" fillId="52" borderId="31" xfId="0" applyFont="1" applyFill="1" applyBorder="1" applyAlignment="1">
      <alignment horizontal="right"/>
    </xf>
    <xf numFmtId="3" fontId="15" fillId="52" borderId="30" xfId="0" applyNumberFormat="1" applyFont="1" applyFill="1" applyBorder="1"/>
    <xf numFmtId="3" fontId="21" fillId="52" borderId="34" xfId="0" applyNumberFormat="1" applyFont="1" applyFill="1" applyBorder="1"/>
    <xf numFmtId="0" fontId="21" fillId="0" borderId="30" xfId="0" applyFont="1" applyBorder="1"/>
    <xf numFmtId="3" fontId="21" fillId="52" borderId="30" xfId="0" applyNumberFormat="1" applyFont="1" applyFill="1" applyBorder="1" applyAlignment="1">
      <alignment vertical="center"/>
    </xf>
    <xf numFmtId="3" fontId="23" fillId="52" borderId="30" xfId="0" applyNumberFormat="1" applyFont="1" applyFill="1" applyBorder="1"/>
    <xf numFmtId="172" fontId="21" fillId="52" borderId="31" xfId="457" applyNumberFormat="1" applyFont="1" applyFill="1" applyBorder="1"/>
    <xf numFmtId="3" fontId="15" fillId="52" borderId="30" xfId="0" applyNumberFormat="1" applyFont="1" applyFill="1" applyBorder="1" applyAlignment="1">
      <alignment horizontal="right" vertical="center"/>
    </xf>
    <xf numFmtId="3" fontId="15" fillId="52" borderId="30" xfId="0" quotePrefix="1" applyNumberFormat="1" applyFont="1" applyFill="1" applyBorder="1" applyAlignment="1">
      <alignment horizontal="right" vertical="center"/>
    </xf>
    <xf numFmtId="172" fontId="15" fillId="52" borderId="31" xfId="457" applyNumberFormat="1" applyFont="1" applyFill="1" applyBorder="1" applyAlignment="1">
      <alignment horizontal="right" vertical="center"/>
    </xf>
    <xf numFmtId="3" fontId="23" fillId="0" borderId="30" xfId="0" applyNumberFormat="1" applyFont="1" applyBorder="1"/>
    <xf numFmtId="172" fontId="15" fillId="52" borderId="30" xfId="457" applyNumberFormat="1" applyFont="1" applyFill="1" applyBorder="1"/>
    <xf numFmtId="3" fontId="15" fillId="52" borderId="30" xfId="0" applyNumberFormat="1" applyFont="1" applyFill="1" applyBorder="1" applyAlignment="1">
      <alignment horizontal="right"/>
    </xf>
    <xf numFmtId="3" fontId="21" fillId="52" borderId="34" xfId="0" applyNumberFormat="1" applyFont="1" applyFill="1" applyBorder="1" applyAlignment="1">
      <alignment horizontal="right"/>
    </xf>
    <xf numFmtId="172" fontId="15" fillId="52" borderId="30" xfId="457" applyNumberFormat="1" applyFont="1" applyFill="1" applyBorder="1" applyAlignment="1">
      <alignment horizontal="right"/>
    </xf>
    <xf numFmtId="3" fontId="15" fillId="52" borderId="34" xfId="0" applyNumberFormat="1" applyFont="1" applyFill="1" applyBorder="1" applyAlignment="1">
      <alignment horizontal="right"/>
    </xf>
    <xf numFmtId="3" fontId="15" fillId="52" borderId="31" xfId="0" applyNumberFormat="1" applyFont="1" applyFill="1" applyBorder="1" applyAlignment="1">
      <alignment horizontal="right"/>
    </xf>
    <xf numFmtId="172" fontId="15" fillId="52" borderId="34" xfId="457" applyNumberFormat="1" applyFont="1" applyFill="1" applyBorder="1" applyAlignment="1"/>
    <xf numFmtId="171" fontId="15" fillId="0" borderId="30" xfId="0" applyNumberFormat="1" applyFont="1" applyBorder="1"/>
    <xf numFmtId="171" fontId="15" fillId="0" borderId="31" xfId="0" applyNumberFormat="1" applyFont="1" applyBorder="1"/>
    <xf numFmtId="172" fontId="15" fillId="0" borderId="30" xfId="457" applyNumberFormat="1" applyFont="1" applyFill="1" applyBorder="1" applyAlignment="1">
      <alignment horizontal="right"/>
    </xf>
    <xf numFmtId="3" fontId="15" fillId="0" borderId="30" xfId="0" applyNumberFormat="1" applyFont="1" applyBorder="1" applyAlignment="1">
      <alignment horizontal="right" vertical="top" wrapText="1"/>
    </xf>
    <xf numFmtId="2" fontId="15" fillId="0" borderId="30" xfId="0" applyNumberFormat="1" applyFont="1" applyBorder="1" applyAlignment="1">
      <alignment horizontal="right" vertical="top" wrapText="1"/>
    </xf>
    <xf numFmtId="9" fontId="15" fillId="0" borderId="30" xfId="457" applyFont="1" applyFill="1" applyBorder="1" applyAlignment="1">
      <alignment horizontal="right"/>
    </xf>
    <xf numFmtId="3" fontId="15" fillId="0" borderId="30" xfId="457" applyNumberFormat="1" applyFont="1" applyFill="1" applyBorder="1" applyAlignment="1">
      <alignment horizontal="right"/>
    </xf>
    <xf numFmtId="4" fontId="15" fillId="0" borderId="30" xfId="248" applyNumberFormat="1" applyFont="1" applyFill="1" applyBorder="1" applyAlignment="1">
      <alignment horizontal="right"/>
    </xf>
    <xf numFmtId="3" fontId="15" fillId="52" borderId="32" xfId="397" applyNumberFormat="1" applyFill="1" applyBorder="1" applyAlignment="1" applyProtection="1">
      <alignment horizontal="right" vertical="top" wrapText="1"/>
      <protection locked="0"/>
    </xf>
    <xf numFmtId="166" fontId="109" fillId="52" borderId="30" xfId="0" applyNumberFormat="1" applyFont="1" applyFill="1" applyBorder="1" applyAlignment="1">
      <alignment vertical="top" wrapText="1"/>
    </xf>
    <xf numFmtId="3" fontId="15" fillId="52" borderId="30" xfId="443" applyNumberFormat="1" applyFill="1" applyBorder="1"/>
    <xf numFmtId="3" fontId="15" fillId="52" borderId="31" xfId="443" applyNumberFormat="1" applyFill="1" applyBorder="1"/>
    <xf numFmtId="3" fontId="21" fillId="52" borderId="30" xfId="443" applyNumberFormat="1" applyFont="1" applyFill="1" applyBorder="1"/>
    <xf numFmtId="3" fontId="0" fillId="0" borderId="30" xfId="0" applyNumberFormat="1" applyBorder="1"/>
    <xf numFmtId="3" fontId="21" fillId="52" borderId="32" xfId="443" applyNumberFormat="1" applyFont="1" applyFill="1" applyBorder="1"/>
    <xf numFmtId="0" fontId="21" fillId="52" borderId="31" xfId="0" applyFont="1" applyFill="1" applyBorder="1" applyAlignment="1">
      <alignment horizontal="right"/>
    </xf>
    <xf numFmtId="1" fontId="21" fillId="52" borderId="31" xfId="0" applyNumberFormat="1" applyFont="1" applyFill="1" applyBorder="1" applyAlignment="1">
      <alignment horizontal="right"/>
    </xf>
    <xf numFmtId="172" fontId="15" fillId="52" borderId="30" xfId="457" applyNumberFormat="1" applyFont="1" applyFill="1" applyBorder="1" applyAlignment="1">
      <alignment horizontal="right" vertical="center"/>
    </xf>
    <xf numFmtId="172" fontId="21" fillId="52" borderId="30" xfId="457" applyNumberFormat="1" applyFont="1" applyFill="1" applyBorder="1" applyAlignment="1">
      <alignment vertical="center"/>
    </xf>
    <xf numFmtId="0" fontId="21" fillId="52" borderId="30" xfId="0" applyFont="1" applyFill="1" applyBorder="1" applyAlignment="1">
      <alignment horizontal="right"/>
    </xf>
    <xf numFmtId="9" fontId="15" fillId="52" borderId="30" xfId="457" applyFont="1" applyFill="1" applyBorder="1" applyAlignment="1">
      <alignment horizontal="right"/>
    </xf>
    <xf numFmtId="0" fontId="23" fillId="52" borderId="30" xfId="431" applyFont="1" applyFill="1" applyBorder="1" applyAlignment="1">
      <alignment horizontal="left"/>
    </xf>
    <xf numFmtId="172" fontId="25" fillId="52" borderId="30" xfId="457" applyNumberFormat="1" applyFont="1" applyFill="1" applyBorder="1" applyAlignment="1">
      <alignment horizontal="right"/>
    </xf>
    <xf numFmtId="2" fontId="15" fillId="52" borderId="30" xfId="0" applyNumberFormat="1" applyFont="1" applyFill="1" applyBorder="1" applyAlignment="1">
      <alignment horizontal="right"/>
    </xf>
    <xf numFmtId="2" fontId="15" fillId="52" borderId="30" xfId="0" quotePrefix="1" applyNumberFormat="1" applyFont="1" applyFill="1" applyBorder="1" applyAlignment="1">
      <alignment horizontal="right"/>
    </xf>
    <xf numFmtId="2" fontId="15" fillId="52" borderId="30" xfId="0" applyNumberFormat="1" applyFont="1" applyFill="1" applyBorder="1"/>
    <xf numFmtId="1" fontId="15" fillId="52" borderId="30" xfId="0" applyNumberFormat="1" applyFont="1" applyFill="1" applyBorder="1" applyAlignment="1">
      <alignment horizontal="right"/>
    </xf>
    <xf numFmtId="171" fontId="15" fillId="52" borderId="30" xfId="0" applyNumberFormat="1" applyFont="1" applyFill="1" applyBorder="1" applyAlignment="1">
      <alignment horizontal="right"/>
    </xf>
    <xf numFmtId="171" fontId="15" fillId="52" borderId="31" xfId="0" applyNumberFormat="1" applyFont="1" applyFill="1" applyBorder="1" applyAlignment="1">
      <alignment horizontal="right"/>
    </xf>
    <xf numFmtId="3" fontId="15" fillId="0" borderId="23" xfId="0" applyNumberFormat="1" applyFont="1" applyBorder="1"/>
    <xf numFmtId="0" fontId="117" fillId="0" borderId="0" xfId="0" applyFont="1" applyAlignment="1">
      <alignment vertical="center"/>
    </xf>
    <xf numFmtId="3" fontId="118" fillId="0" borderId="23" xfId="0" applyNumberFormat="1" applyFont="1" applyBorder="1" applyAlignment="1">
      <alignment vertical="center"/>
    </xf>
    <xf numFmtId="172" fontId="109" fillId="0" borderId="0" xfId="457" quotePrefix="1" applyNumberFormat="1" applyFont="1" applyFill="1" applyBorder="1" applyAlignment="1">
      <alignment horizontal="right" vertical="center"/>
    </xf>
    <xf numFmtId="172" fontId="110" fillId="0" borderId="0" xfId="457" applyNumberFormat="1" applyFont="1" applyFill="1" applyBorder="1" applyAlignment="1">
      <alignment vertical="center"/>
    </xf>
    <xf numFmtId="3" fontId="109" fillId="0" borderId="23" xfId="457" applyNumberFormat="1" applyFont="1" applyFill="1" applyBorder="1" applyAlignment="1">
      <alignment vertical="center"/>
    </xf>
    <xf numFmtId="166" fontId="109" fillId="0" borderId="0" xfId="0" quotePrefix="1" applyNumberFormat="1" applyFont="1" applyAlignment="1">
      <alignment horizontal="right" vertical="center"/>
    </xf>
    <xf numFmtId="3" fontId="21" fillId="52" borderId="34" xfId="397" applyNumberFormat="1" applyFont="1" applyFill="1" applyBorder="1" applyAlignment="1" applyProtection="1">
      <alignment horizontal="right" vertical="top" wrapText="1"/>
      <protection locked="0"/>
    </xf>
    <xf numFmtId="3" fontId="15" fillId="0" borderId="60" xfId="0" applyNumberFormat="1" applyFont="1" applyBorder="1" applyAlignment="1">
      <alignment vertical="top" wrapText="1"/>
    </xf>
    <xf numFmtId="3" fontId="109" fillId="0" borderId="30" xfId="0" applyNumberFormat="1" applyFont="1" applyBorder="1" applyAlignment="1">
      <alignment vertical="top" wrapText="1"/>
    </xf>
    <xf numFmtId="3" fontId="15" fillId="0" borderId="23" xfId="0" applyNumberFormat="1" applyFont="1" applyBorder="1" applyAlignment="1">
      <alignment vertical="top" wrapText="1"/>
    </xf>
    <xf numFmtId="3" fontId="15" fillId="0" borderId="61" xfId="0" applyNumberFormat="1" applyFont="1" applyBorder="1" applyAlignment="1">
      <alignment vertical="top" wrapText="1"/>
    </xf>
    <xf numFmtId="3" fontId="15" fillId="0" borderId="31" xfId="0" applyNumberFormat="1" applyFont="1" applyBorder="1" applyAlignment="1">
      <alignment vertical="top" wrapText="1"/>
    </xf>
    <xf numFmtId="3" fontId="109" fillId="0" borderId="0" xfId="0" applyNumberFormat="1" applyFont="1" applyAlignment="1">
      <alignment vertical="top" wrapText="1"/>
    </xf>
    <xf numFmtId="3" fontId="109" fillId="0" borderId="23" xfId="0" applyNumberFormat="1" applyFont="1" applyBorder="1" applyAlignment="1">
      <alignment vertical="top" wrapText="1"/>
    </xf>
    <xf numFmtId="3" fontId="109" fillId="0" borderId="31" xfId="0" applyNumberFormat="1" applyFont="1" applyBorder="1" applyAlignment="1">
      <alignment vertical="top" wrapText="1"/>
    </xf>
    <xf numFmtId="3" fontId="110" fillId="0" borderId="0" xfId="0" applyNumberFormat="1" applyFont="1" applyAlignment="1">
      <alignment vertical="top" wrapText="1"/>
    </xf>
    <xf numFmtId="3" fontId="110" fillId="0" borderId="30" xfId="0" applyNumberFormat="1" applyFont="1" applyBorder="1" applyAlignment="1">
      <alignment vertical="top" wrapText="1"/>
    </xf>
    <xf numFmtId="3" fontId="110" fillId="0" borderId="9" xfId="0" applyNumberFormat="1" applyFont="1" applyBorder="1" applyAlignment="1">
      <alignment vertical="top" wrapText="1"/>
    </xf>
    <xf numFmtId="3" fontId="110" fillId="0" borderId="32" xfId="0" applyNumberFormat="1" applyFont="1" applyBorder="1" applyAlignment="1">
      <alignment vertical="top" wrapText="1"/>
    </xf>
    <xf numFmtId="3" fontId="117" fillId="0" borderId="0" xfId="0" applyNumberFormat="1" applyFont="1" applyAlignment="1">
      <alignment vertical="top" wrapText="1"/>
    </xf>
    <xf numFmtId="3" fontId="117" fillId="0" borderId="30" xfId="0" applyNumberFormat="1" applyFont="1" applyBorder="1" applyAlignment="1">
      <alignment vertical="top" wrapText="1"/>
    </xf>
    <xf numFmtId="3" fontId="109" fillId="0" borderId="0" xfId="392" applyNumberFormat="1" applyFont="1" applyAlignment="1">
      <alignment vertical="top" wrapText="1"/>
    </xf>
    <xf numFmtId="3" fontId="109" fillId="0" borderId="30" xfId="392" applyNumberFormat="1" applyFont="1" applyBorder="1" applyAlignment="1">
      <alignment vertical="top" wrapText="1"/>
    </xf>
    <xf numFmtId="3" fontId="109" fillId="0" borderId="23" xfId="392" applyNumberFormat="1" applyFont="1" applyBorder="1" applyAlignment="1">
      <alignment vertical="top" wrapText="1"/>
    </xf>
    <xf numFmtId="3" fontId="109" fillId="0" borderId="31" xfId="392" applyNumberFormat="1" applyFont="1" applyBorder="1" applyAlignment="1">
      <alignment vertical="top" wrapText="1"/>
    </xf>
    <xf numFmtId="166" fontId="109" fillId="0" borderId="23" xfId="0" applyNumberFormat="1" applyFont="1" applyBorder="1" applyAlignment="1">
      <alignment vertical="top" wrapText="1"/>
    </xf>
    <xf numFmtId="166" fontId="109" fillId="0" borderId="31" xfId="0" applyNumberFormat="1" applyFont="1" applyBorder="1" applyAlignment="1">
      <alignment vertical="top" wrapText="1"/>
    </xf>
    <xf numFmtId="0" fontId="21" fillId="52" borderId="23" xfId="0" applyFont="1" applyFill="1" applyBorder="1" applyAlignment="1">
      <alignment vertical="center"/>
    </xf>
    <xf numFmtId="3" fontId="21" fillId="52" borderId="33" xfId="397" applyNumberFormat="1" applyFont="1" applyFill="1" applyBorder="1" applyAlignment="1" applyProtection="1">
      <alignment horizontal="right" vertical="top" wrapText="1"/>
      <protection locked="0"/>
    </xf>
    <xf numFmtId="0" fontId="114" fillId="0" borderId="30" xfId="0" applyFont="1" applyBorder="1"/>
    <xf numFmtId="3" fontId="115" fillId="0" borderId="0" xfId="0" applyNumberFormat="1" applyFont="1" applyAlignment="1">
      <alignment vertical="center"/>
    </xf>
    <xf numFmtId="3" fontId="110" fillId="0" borderId="23" xfId="0" applyNumberFormat="1" applyFont="1" applyBorder="1" applyAlignment="1">
      <alignment vertical="center"/>
    </xf>
    <xf numFmtId="172" fontId="109" fillId="0" borderId="23" xfId="457" applyNumberFormat="1" applyFont="1" applyFill="1" applyBorder="1" applyAlignment="1">
      <alignment vertical="center"/>
    </xf>
    <xf numFmtId="0" fontId="110" fillId="52" borderId="23" xfId="0" applyFont="1" applyFill="1" applyBorder="1" applyAlignment="1">
      <alignment vertical="center"/>
    </xf>
    <xf numFmtId="9" fontId="156" fillId="52" borderId="0" xfId="457" applyFont="1" applyFill="1" applyBorder="1" applyAlignment="1">
      <alignment vertical="center"/>
    </xf>
    <xf numFmtId="3" fontId="15" fillId="0" borderId="30" xfId="425" applyNumberFormat="1" applyBorder="1"/>
    <xf numFmtId="3" fontId="21" fillId="0" borderId="30" xfId="425" applyNumberFormat="1" applyFont="1" applyBorder="1"/>
    <xf numFmtId="1" fontId="15" fillId="0" borderId="30" xfId="425" applyNumberFormat="1" applyBorder="1"/>
    <xf numFmtId="3" fontId="25" fillId="0" borderId="32" xfId="0" applyNumberFormat="1" applyFont="1" applyBorder="1" applyAlignment="1">
      <alignment vertical="top" wrapText="1"/>
    </xf>
    <xf numFmtId="3" fontId="109" fillId="0" borderId="0" xfId="0" applyNumberFormat="1" applyFont="1"/>
    <xf numFmtId="174" fontId="21" fillId="0" borderId="30" xfId="425" applyNumberFormat="1" applyFont="1" applyBorder="1"/>
    <xf numFmtId="171" fontId="21" fillId="0" borderId="23" xfId="0" applyNumberFormat="1" applyFont="1" applyBorder="1" applyAlignment="1">
      <alignment vertical="center"/>
    </xf>
    <xf numFmtId="3" fontId="115" fillId="0" borderId="31" xfId="0" applyNumberFormat="1" applyFont="1" applyBorder="1" applyAlignment="1">
      <alignment vertical="top" wrapText="1"/>
    </xf>
    <xf numFmtId="9" fontId="21" fillId="0" borderId="31" xfId="457" applyFont="1" applyFill="1" applyBorder="1"/>
    <xf numFmtId="0" fontId="114" fillId="0" borderId="30" xfId="0" applyFont="1" applyBorder="1" applyAlignment="1">
      <alignment horizontal="right"/>
    </xf>
    <xf numFmtId="1" fontId="21" fillId="0" borderId="31" xfId="0" applyNumberFormat="1" applyFont="1" applyBorder="1" applyAlignment="1">
      <alignment horizontal="right"/>
    </xf>
    <xf numFmtId="3" fontId="19" fillId="52" borderId="23" xfId="0" applyNumberFormat="1" applyFont="1" applyFill="1" applyBorder="1" applyAlignment="1">
      <alignment horizontal="left"/>
    </xf>
    <xf numFmtId="3" fontId="23" fillId="0" borderId="0" xfId="0" applyNumberFormat="1" applyFont="1" applyAlignment="1">
      <alignment vertical="center"/>
    </xf>
    <xf numFmtId="166" fontId="15" fillId="0" borderId="17" xfId="0" applyNumberFormat="1" applyFont="1" applyBorder="1"/>
    <xf numFmtId="0" fontId="6" fillId="0" borderId="0" xfId="11374"/>
    <xf numFmtId="171" fontId="15" fillId="0" borderId="0" xfId="248" applyNumberFormat="1" applyFont="1" applyFill="1" applyBorder="1" applyAlignment="1">
      <alignment horizontal="right"/>
    </xf>
    <xf numFmtId="3" fontId="15" fillId="0" borderId="0" xfId="248" applyNumberFormat="1" applyFont="1" applyFill="1" applyBorder="1" applyAlignment="1">
      <alignment horizontal="right"/>
    </xf>
    <xf numFmtId="0" fontId="15" fillId="0" borderId="0" xfId="11374" applyFont="1"/>
    <xf numFmtId="174" fontId="6" fillId="0" borderId="0" xfId="11374" applyNumberFormat="1"/>
    <xf numFmtId="3" fontId="6" fillId="0" borderId="0" xfId="11374" applyNumberFormat="1"/>
    <xf numFmtId="0" fontId="164" fillId="0" borderId="0" xfId="0" applyFont="1"/>
    <xf numFmtId="0" fontId="103" fillId="0" borderId="0" xfId="0" applyFont="1"/>
    <xf numFmtId="2" fontId="103" fillId="52" borderId="0" xfId="0" applyNumberFormat="1" applyFont="1" applyFill="1"/>
    <xf numFmtId="0" fontId="103" fillId="52" borderId="0" xfId="0" applyFont="1" applyFill="1"/>
    <xf numFmtId="2" fontId="103" fillId="0" borderId="0" xfId="0" applyNumberFormat="1" applyFont="1"/>
    <xf numFmtId="0" fontId="165" fillId="0" borderId="0" xfId="429" applyFont="1" applyAlignment="1">
      <alignment horizontal="left"/>
    </xf>
    <xf numFmtId="0" fontId="23" fillId="0" borderId="0" xfId="425" applyFont="1" applyAlignment="1">
      <alignment horizontal="left"/>
    </xf>
    <xf numFmtId="3" fontId="15" fillId="0" borderId="17" xfId="0" applyNumberFormat="1" applyFont="1" applyBorder="1" applyAlignment="1">
      <alignment vertical="top" wrapText="1"/>
    </xf>
    <xf numFmtId="3" fontId="15" fillId="0" borderId="15" xfId="0" applyNumberFormat="1" applyFont="1" applyBorder="1" applyAlignment="1">
      <alignment vertical="top" wrapText="1"/>
    </xf>
    <xf numFmtId="3" fontId="21" fillId="52" borderId="33" xfId="0" applyNumberFormat="1" applyFont="1" applyFill="1" applyBorder="1" applyAlignment="1">
      <alignment vertical="top" wrapText="1"/>
    </xf>
    <xf numFmtId="166" fontId="23" fillId="0" borderId="17" xfId="0" applyNumberFormat="1" applyFont="1" applyBorder="1" applyAlignment="1">
      <alignment vertical="top" wrapText="1"/>
    </xf>
    <xf numFmtId="3" fontId="115" fillId="0" borderId="17" xfId="0" applyNumberFormat="1" applyFont="1" applyBorder="1" applyAlignment="1">
      <alignment vertical="top" wrapText="1"/>
    </xf>
    <xf numFmtId="3" fontId="120" fillId="0" borderId="25" xfId="0" applyNumberFormat="1" applyFont="1" applyBorder="1" applyAlignment="1">
      <alignment vertical="top" wrapText="1"/>
    </xf>
    <xf numFmtId="3" fontId="115" fillId="52" borderId="17" xfId="0" applyNumberFormat="1" applyFont="1" applyFill="1" applyBorder="1" applyAlignment="1">
      <alignment vertical="top" wrapText="1"/>
    </xf>
    <xf numFmtId="175" fontId="15" fillId="52" borderId="17" xfId="0" applyNumberFormat="1" applyFont="1" applyFill="1" applyBorder="1" applyAlignment="1" applyProtection="1">
      <alignment horizontal="right"/>
      <protection locked="0"/>
    </xf>
    <xf numFmtId="175" fontId="15" fillId="50" borderId="17" xfId="0" applyNumberFormat="1" applyFont="1" applyFill="1" applyBorder="1" applyAlignment="1" applyProtection="1">
      <alignment horizontal="right"/>
      <protection locked="0"/>
    </xf>
    <xf numFmtId="175" fontId="15" fillId="0" borderId="15" xfId="0" applyNumberFormat="1" applyFont="1" applyBorder="1" applyAlignment="1" applyProtection="1">
      <alignment horizontal="right"/>
      <protection locked="0"/>
    </xf>
    <xf numFmtId="0" fontId="0" fillId="0" borderId="17" xfId="0" applyBorder="1"/>
    <xf numFmtId="174" fontId="114" fillId="0" borderId="0" xfId="0" applyNumberFormat="1" applyFont="1"/>
    <xf numFmtId="174" fontId="113" fillId="0" borderId="0" xfId="425" applyNumberFormat="1" applyFont="1"/>
    <xf numFmtId="3" fontId="110" fillId="0" borderId="0" xfId="0" applyNumberFormat="1" applyFont="1"/>
    <xf numFmtId="3" fontId="15" fillId="0" borderId="0" xfId="457" applyNumberFormat="1" applyFont="1" applyFill="1" applyBorder="1" applyAlignment="1">
      <alignment vertical="center"/>
    </xf>
    <xf numFmtId="4" fontId="15" fillId="0" borderId="23" xfId="457" applyNumberFormat="1" applyFont="1" applyFill="1" applyBorder="1" applyAlignment="1">
      <alignment vertical="center"/>
    </xf>
    <xf numFmtId="9" fontId="15" fillId="52" borderId="23" xfId="457" applyFont="1" applyFill="1" applyBorder="1" applyAlignment="1">
      <alignment vertical="center"/>
    </xf>
    <xf numFmtId="172" fontId="110" fillId="0" borderId="0" xfId="457" applyNumberFormat="1" applyFont="1" applyAlignment="1">
      <alignment vertical="center"/>
    </xf>
    <xf numFmtId="172" fontId="110" fillId="52" borderId="0" xfId="457" applyNumberFormat="1" applyFont="1" applyFill="1" applyAlignment="1">
      <alignment vertical="center"/>
    </xf>
    <xf numFmtId="3" fontId="15" fillId="52" borderId="31" xfId="0" applyNumberFormat="1" applyFont="1" applyFill="1" applyBorder="1"/>
    <xf numFmtId="0" fontId="111" fillId="97" borderId="0" xfId="0" applyFont="1" applyFill="1" applyAlignment="1">
      <alignment vertical="center"/>
    </xf>
    <xf numFmtId="0" fontId="114" fillId="97" borderId="0" xfId="0" applyFont="1" applyFill="1"/>
    <xf numFmtId="0" fontId="108" fillId="97" borderId="0" xfId="0" applyFont="1" applyFill="1"/>
    <xf numFmtId="0" fontId="113" fillId="97" borderId="0" xfId="0" applyFont="1" applyFill="1" applyAlignment="1">
      <alignment vertical="center"/>
    </xf>
    <xf numFmtId="0" fontId="108" fillId="97" borderId="0" xfId="0" applyFont="1" applyFill="1" applyAlignment="1">
      <alignment vertical="center"/>
    </xf>
    <xf numFmtId="0" fontId="111" fillId="97" borderId="0" xfId="0" applyFont="1" applyFill="1"/>
    <xf numFmtId="0" fontId="111" fillId="97" borderId="33" xfId="0" applyFont="1" applyFill="1" applyBorder="1"/>
    <xf numFmtId="0" fontId="111" fillId="97" borderId="24" xfId="0" applyFont="1" applyFill="1" applyBorder="1"/>
    <xf numFmtId="0" fontId="111" fillId="97" borderId="34" xfId="0" applyFont="1" applyFill="1" applyBorder="1"/>
    <xf numFmtId="0" fontId="111" fillId="97" borderId="17" xfId="0" applyFont="1" applyFill="1" applyBorder="1"/>
    <xf numFmtId="0" fontId="111" fillId="97" borderId="30" xfId="0" applyFont="1" applyFill="1" applyBorder="1"/>
    <xf numFmtId="0" fontId="111" fillId="97" borderId="0" xfId="0" applyFont="1" applyFill="1" applyAlignment="1">
      <alignment wrapText="1"/>
    </xf>
    <xf numFmtId="0" fontId="111" fillId="97" borderId="30" xfId="397" applyFont="1" applyFill="1" applyBorder="1"/>
    <xf numFmtId="0" fontId="111" fillId="97" borderId="17" xfId="397" applyFont="1" applyFill="1" applyBorder="1"/>
    <xf numFmtId="0" fontId="111" fillId="97" borderId="0" xfId="397" applyFont="1" applyFill="1"/>
    <xf numFmtId="0" fontId="108" fillId="97" borderId="0" xfId="0" applyFont="1" applyFill="1" applyAlignment="1">
      <alignment horizontal="right"/>
    </xf>
    <xf numFmtId="0" fontId="108" fillId="97" borderId="60" xfId="0" applyFont="1" applyFill="1" applyBorder="1" applyAlignment="1">
      <alignment horizontal="right"/>
    </xf>
    <xf numFmtId="0" fontId="108" fillId="97" borderId="30" xfId="0" applyFont="1" applyFill="1" applyBorder="1" applyAlignment="1">
      <alignment horizontal="right"/>
    </xf>
    <xf numFmtId="0" fontId="108" fillId="97" borderId="17" xfId="0" applyFont="1" applyFill="1" applyBorder="1" applyAlignment="1">
      <alignment horizontal="right"/>
    </xf>
    <xf numFmtId="0" fontId="111" fillId="97" borderId="0" xfId="0" applyFont="1" applyFill="1" applyAlignment="1">
      <alignment horizontal="right"/>
    </xf>
    <xf numFmtId="0" fontId="111" fillId="97" borderId="60" xfId="0" applyFont="1" applyFill="1" applyBorder="1" applyAlignment="1">
      <alignment horizontal="right"/>
    </xf>
    <xf numFmtId="0" fontId="111" fillId="97" borderId="30" xfId="0" applyFont="1" applyFill="1" applyBorder="1" applyAlignment="1">
      <alignment horizontal="right"/>
    </xf>
    <xf numFmtId="0" fontId="111" fillId="97" borderId="17" xfId="0" applyFont="1" applyFill="1" applyBorder="1" applyAlignment="1">
      <alignment horizontal="right"/>
    </xf>
    <xf numFmtId="0" fontId="111" fillId="97" borderId="0" xfId="429" applyFont="1" applyFill="1" applyAlignment="1">
      <alignment horizontal="right"/>
    </xf>
    <xf numFmtId="0" fontId="111" fillId="97" borderId="30" xfId="429" applyFont="1" applyFill="1" applyBorder="1" applyAlignment="1">
      <alignment horizontal="right"/>
    </xf>
    <xf numFmtId="0" fontId="21" fillId="97" borderId="0" xfId="0" applyFont="1" applyFill="1"/>
    <xf numFmtId="0" fontId="21" fillId="97" borderId="30" xfId="0" applyFont="1" applyFill="1" applyBorder="1"/>
    <xf numFmtId="0" fontId="111" fillId="97" borderId="30" xfId="425" applyFont="1" applyFill="1" applyBorder="1"/>
    <xf numFmtId="0" fontId="111" fillId="97" borderId="0" xfId="411" applyFont="1" applyFill="1"/>
    <xf numFmtId="0" fontId="111" fillId="97" borderId="0" xfId="425" applyFont="1" applyFill="1" applyAlignment="1">
      <alignment horizontal="right"/>
    </xf>
    <xf numFmtId="0" fontId="111" fillId="97" borderId="0" xfId="385" applyFont="1" applyFill="1"/>
    <xf numFmtId="170" fontId="111" fillId="97" borderId="0" xfId="248" applyFont="1" applyFill="1" applyBorder="1" applyAlignment="1">
      <alignment horizontal="left"/>
    </xf>
    <xf numFmtId="0" fontId="21" fillId="98" borderId="0" xfId="385" applyFont="1" applyFill="1" applyAlignment="1">
      <alignment horizontal="left"/>
    </xf>
    <xf numFmtId="1" fontId="21" fillId="98" borderId="0" xfId="385" applyNumberFormat="1" applyFont="1" applyFill="1" applyAlignment="1">
      <alignment horizontal="right"/>
    </xf>
    <xf numFmtId="0" fontId="15" fillId="98" borderId="30" xfId="425" applyFill="1" applyBorder="1" applyAlignment="1">
      <alignment horizontal="left"/>
    </xf>
    <xf numFmtId="0" fontId="110" fillId="98" borderId="0" xfId="425" applyFont="1" applyFill="1" applyAlignment="1">
      <alignment horizontal="right" vertical="center"/>
    </xf>
    <xf numFmtId="0" fontId="21" fillId="98" borderId="0" xfId="397" applyFont="1" applyFill="1" applyAlignment="1">
      <alignment horizontal="right"/>
    </xf>
    <xf numFmtId="0" fontId="21" fillId="98" borderId="30" xfId="397" applyFont="1" applyFill="1" applyBorder="1" applyAlignment="1">
      <alignment horizontal="right"/>
    </xf>
    <xf numFmtId="0" fontId="110" fillId="98" borderId="30" xfId="425" applyFont="1" applyFill="1" applyBorder="1" applyAlignment="1">
      <alignment horizontal="right" vertical="center"/>
    </xf>
    <xf numFmtId="0" fontId="21" fillId="98" borderId="30" xfId="425" applyFont="1" applyFill="1" applyBorder="1" applyAlignment="1">
      <alignment vertical="top" wrapText="1"/>
    </xf>
    <xf numFmtId="0" fontId="21" fillId="98" borderId="0" xfId="425" applyFont="1" applyFill="1" applyAlignment="1">
      <alignment vertical="top" wrapText="1"/>
    </xf>
    <xf numFmtId="0" fontId="113" fillId="98" borderId="0" xfId="425" applyFont="1" applyFill="1" applyAlignment="1">
      <alignment vertical="top" wrapText="1"/>
    </xf>
    <xf numFmtId="0" fontId="113" fillId="98" borderId="30" xfId="425" applyFont="1" applyFill="1" applyBorder="1" applyAlignment="1">
      <alignment vertical="top" wrapText="1"/>
    </xf>
    <xf numFmtId="0" fontId="21" fillId="98" borderId="0" xfId="0" applyFont="1" applyFill="1" applyAlignment="1">
      <alignment horizontal="left"/>
    </xf>
    <xf numFmtId="0" fontId="21" fillId="98" borderId="0" xfId="0" applyFont="1" applyFill="1" applyAlignment="1">
      <alignment horizontal="right"/>
    </xf>
    <xf numFmtId="0" fontId="21" fillId="98" borderId="23" xfId="0" applyFont="1" applyFill="1" applyBorder="1" applyAlignment="1">
      <alignment vertical="top" wrapText="1"/>
    </xf>
    <xf numFmtId="0" fontId="21" fillId="98" borderId="23" xfId="435" applyFont="1" applyFill="1" applyBorder="1" applyAlignment="1">
      <alignment horizontal="right" vertical="top" wrapText="1"/>
    </xf>
    <xf numFmtId="9" fontId="19" fillId="98" borderId="23" xfId="0" applyNumberFormat="1" applyFont="1" applyFill="1" applyBorder="1" applyAlignment="1">
      <alignment horizontal="left" vertical="top" wrapText="1"/>
    </xf>
    <xf numFmtId="0" fontId="21" fillId="98" borderId="31" xfId="0" applyFont="1" applyFill="1" applyBorder="1" applyAlignment="1">
      <alignment horizontal="right"/>
    </xf>
    <xf numFmtId="0" fontId="21" fillId="98" borderId="0" xfId="0" applyFont="1" applyFill="1"/>
    <xf numFmtId="0" fontId="15" fillId="98" borderId="0" xfId="431" applyFill="1" applyAlignment="1">
      <alignment horizontal="right"/>
    </xf>
    <xf numFmtId="0" fontId="15" fillId="98" borderId="30" xfId="431" applyFill="1" applyBorder="1" applyAlignment="1">
      <alignment horizontal="right"/>
    </xf>
    <xf numFmtId="0" fontId="15" fillId="98" borderId="0" xfId="0" applyFont="1" applyFill="1" applyAlignment="1">
      <alignment horizontal="left"/>
    </xf>
    <xf numFmtId="0" fontId="21" fillId="98" borderId="30" xfId="0" applyFont="1" applyFill="1" applyBorder="1" applyAlignment="1">
      <alignment horizontal="right"/>
    </xf>
    <xf numFmtId="0" fontId="21" fillId="98" borderId="0" xfId="441" applyFont="1" applyFill="1"/>
    <xf numFmtId="0" fontId="15" fillId="98" borderId="0" xfId="0" applyFont="1" applyFill="1"/>
    <xf numFmtId="0" fontId="15" fillId="98" borderId="30" xfId="0" applyFont="1" applyFill="1" applyBorder="1"/>
    <xf numFmtId="0" fontId="15" fillId="98" borderId="23" xfId="443" applyFill="1" applyBorder="1"/>
    <xf numFmtId="0" fontId="21" fillId="98" borderId="23" xfId="0" applyFont="1" applyFill="1" applyBorder="1" applyAlignment="1">
      <alignment horizontal="right"/>
    </xf>
    <xf numFmtId="0" fontId="110" fillId="98" borderId="0" xfId="429" applyFont="1" applyFill="1"/>
    <xf numFmtId="0" fontId="110" fillId="98" borderId="0" xfId="429" applyFont="1" applyFill="1" applyAlignment="1">
      <alignment horizontal="right"/>
    </xf>
    <xf numFmtId="0" fontId="110" fillId="98" borderId="30" xfId="429" applyFont="1" applyFill="1" applyBorder="1" applyAlignment="1">
      <alignment horizontal="right"/>
    </xf>
    <xf numFmtId="0" fontId="109" fillId="98" borderId="0" xfId="429" applyFont="1" applyFill="1" applyAlignment="1">
      <alignment horizontal="left"/>
    </xf>
    <xf numFmtId="0" fontId="111" fillId="98" borderId="0" xfId="0" applyFont="1" applyFill="1"/>
    <xf numFmtId="0" fontId="108" fillId="98" borderId="0" xfId="0" applyFont="1" applyFill="1"/>
    <xf numFmtId="0" fontId="108" fillId="98" borderId="30" xfId="0" applyFont="1" applyFill="1" applyBorder="1"/>
    <xf numFmtId="0" fontId="109" fillId="98" borderId="0" xfId="0" applyFont="1" applyFill="1" applyAlignment="1">
      <alignment horizontal="left"/>
    </xf>
    <xf numFmtId="0" fontId="110" fillId="98" borderId="0" xfId="0" applyFont="1" applyFill="1" applyAlignment="1">
      <alignment horizontal="right"/>
    </xf>
    <xf numFmtId="0" fontId="110" fillId="98" borderId="30" xfId="0" applyFont="1" applyFill="1" applyBorder="1" applyAlignment="1">
      <alignment horizontal="right"/>
    </xf>
    <xf numFmtId="0" fontId="21" fillId="98" borderId="30" xfId="0" applyFont="1" applyFill="1" applyBorder="1" applyAlignment="1">
      <alignment horizontal="left"/>
    </xf>
    <xf numFmtId="0" fontId="21" fillId="98" borderId="60" xfId="0" applyFont="1" applyFill="1" applyBorder="1" applyAlignment="1">
      <alignment horizontal="right"/>
    </xf>
    <xf numFmtId="0" fontId="21" fillId="98" borderId="17" xfId="0" applyFont="1" applyFill="1" applyBorder="1" applyAlignment="1">
      <alignment horizontal="right"/>
    </xf>
    <xf numFmtId="0" fontId="21" fillId="98" borderId="30" xfId="397" applyFont="1" applyFill="1" applyBorder="1" applyAlignment="1">
      <alignment horizontal="left"/>
    </xf>
    <xf numFmtId="0" fontId="21" fillId="98" borderId="17" xfId="397" applyFont="1" applyFill="1" applyBorder="1" applyAlignment="1">
      <alignment horizontal="right"/>
    </xf>
    <xf numFmtId="0" fontId="21" fillId="98" borderId="31" xfId="397" applyFont="1" applyFill="1" applyBorder="1" applyAlignment="1">
      <alignment horizontal="left"/>
    </xf>
    <xf numFmtId="0" fontId="21" fillId="98" borderId="23" xfId="397" applyFont="1" applyFill="1" applyBorder="1" applyAlignment="1">
      <alignment horizontal="right"/>
    </xf>
    <xf numFmtId="0" fontId="21" fillId="98" borderId="15" xfId="397" applyFont="1" applyFill="1" applyBorder="1" applyAlignment="1">
      <alignment horizontal="right"/>
    </xf>
    <xf numFmtId="0" fontId="21" fillId="98" borderId="31" xfId="397" applyFont="1" applyFill="1" applyBorder="1" applyAlignment="1">
      <alignment horizontal="right"/>
    </xf>
    <xf numFmtId="0" fontId="15" fillId="98" borderId="0" xfId="0" applyFont="1" applyFill="1" applyAlignment="1">
      <alignment horizontal="left" vertical="center"/>
    </xf>
    <xf numFmtId="0" fontId="110" fillId="98" borderId="0" xfId="0" applyFont="1" applyFill="1" applyAlignment="1">
      <alignment horizontal="right" vertical="center"/>
    </xf>
    <xf numFmtId="0" fontId="15" fillId="98" borderId="31" xfId="0" applyFont="1" applyFill="1" applyBorder="1" applyAlignment="1">
      <alignment horizontal="left" vertical="center"/>
    </xf>
    <xf numFmtId="0" fontId="110" fillId="98" borderId="23" xfId="0" applyFont="1" applyFill="1" applyBorder="1" applyAlignment="1">
      <alignment horizontal="right" vertical="center"/>
    </xf>
    <xf numFmtId="0" fontId="0" fillId="98"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5" fillId="52" borderId="31" xfId="397" applyNumberFormat="1" applyFill="1" applyBorder="1" applyProtection="1">
      <protection locked="0"/>
    </xf>
    <xf numFmtId="0" fontId="169" fillId="0" borderId="0" xfId="0" applyFont="1"/>
    <xf numFmtId="0" fontId="114" fillId="0" borderId="0" xfId="0" applyFont="1" applyAlignment="1">
      <alignment horizontal="right"/>
    </xf>
    <xf numFmtId="2" fontId="15" fillId="52" borderId="30" xfId="431" applyNumberFormat="1" applyFill="1" applyBorder="1"/>
    <xf numFmtId="2" fontId="103" fillId="52" borderId="30" xfId="0" applyNumberFormat="1" applyFont="1" applyFill="1" applyBorder="1"/>
    <xf numFmtId="0" fontId="103" fillId="52" borderId="30" xfId="0" applyFont="1" applyFill="1" applyBorder="1"/>
    <xf numFmtId="2" fontId="103" fillId="0" borderId="30" xfId="0" applyNumberFormat="1" applyFont="1" applyBorder="1"/>
    <xf numFmtId="0" fontId="103" fillId="0" borderId="30" xfId="0" applyFont="1" applyBorder="1"/>
    <xf numFmtId="1" fontId="21" fillId="0" borderId="23" xfId="0" applyNumberFormat="1" applyFont="1" applyBorder="1" applyAlignment="1">
      <alignment horizontal="right"/>
    </xf>
    <xf numFmtId="172" fontId="15" fillId="52" borderId="34" xfId="457" applyNumberFormat="1" applyFont="1" applyFill="1" applyBorder="1" applyAlignment="1">
      <alignment horizontal="right"/>
    </xf>
    <xf numFmtId="172" fontId="15" fillId="52" borderId="31" xfId="457" applyNumberFormat="1" applyFont="1" applyFill="1" applyBorder="1" applyAlignment="1">
      <alignment horizontal="right"/>
    </xf>
    <xf numFmtId="172" fontId="15" fillId="0" borderId="0" xfId="457" applyNumberFormat="1" applyFont="1"/>
    <xf numFmtId="2" fontId="19" fillId="0" borderId="30" xfId="0" applyNumberFormat="1" applyFont="1" applyBorder="1" applyAlignment="1">
      <alignment horizontal="right"/>
    </xf>
    <xf numFmtId="0" fontId="4" fillId="0" borderId="0" xfId="11374" applyFont="1"/>
    <xf numFmtId="0" fontId="6" fillId="0" borderId="0" xfId="11374" applyAlignment="1">
      <alignment horizontal="right"/>
    </xf>
    <xf numFmtId="3" fontId="6" fillId="0" borderId="0" xfId="11374" applyNumberFormat="1" applyAlignment="1">
      <alignment horizontal="right"/>
    </xf>
    <xf numFmtId="0" fontId="103" fillId="52" borderId="0" xfId="385" applyFont="1" applyFill="1" applyAlignment="1">
      <alignment horizontal="left" vertical="center" wrapText="1"/>
    </xf>
    <xf numFmtId="0" fontId="170" fillId="0" borderId="0" xfId="0" applyFont="1"/>
    <xf numFmtId="0" fontId="170" fillId="0" borderId="0" xfId="0" applyFont="1" applyAlignment="1">
      <alignment wrapText="1"/>
    </xf>
    <xf numFmtId="9" fontId="170" fillId="0" borderId="0" xfId="457" applyFont="1" applyFill="1" applyBorder="1" applyAlignment="1">
      <alignment horizontal="right"/>
    </xf>
    <xf numFmtId="0" fontId="170" fillId="0" borderId="0" xfId="0" applyFont="1" applyAlignment="1">
      <alignment horizontal="right"/>
    </xf>
    <xf numFmtId="0" fontId="171" fillId="0" borderId="0" xfId="0" applyFont="1" applyAlignment="1">
      <alignment wrapText="1"/>
    </xf>
    <xf numFmtId="9" fontId="170" fillId="0" borderId="0" xfId="0" applyNumberFormat="1" applyFont="1" applyAlignment="1">
      <alignment horizontal="right"/>
    </xf>
    <xf numFmtId="0" fontId="171" fillId="0" borderId="0" xfId="0" applyFont="1" applyAlignment="1">
      <alignment horizontal="right"/>
    </xf>
    <xf numFmtId="2" fontId="170" fillId="0" borderId="0" xfId="0" applyNumberFormat="1" applyFont="1"/>
    <xf numFmtId="1" fontId="170" fillId="0" borderId="0" xfId="0" applyNumberFormat="1" applyFont="1" applyAlignment="1">
      <alignment horizontal="right"/>
    </xf>
    <xf numFmtId="0" fontId="171" fillId="0" borderId="0" xfId="0" applyFont="1"/>
    <xf numFmtId="0" fontId="172" fillId="0" borderId="0" xfId="0" applyFont="1"/>
    <xf numFmtId="0" fontId="173" fillId="0" borderId="0" xfId="0" applyFont="1"/>
    <xf numFmtId="0" fontId="173" fillId="0" borderId="0" xfId="0" applyFont="1" applyAlignment="1">
      <alignment horizontal="right"/>
    </xf>
    <xf numFmtId="0" fontId="175" fillId="0" borderId="0" xfId="0" applyFont="1"/>
    <xf numFmtId="0" fontId="170" fillId="100" borderId="0" xfId="0" applyFont="1" applyFill="1"/>
    <xf numFmtId="1" fontId="170" fillId="100" borderId="0" xfId="0" applyNumberFormat="1" applyFont="1" applyFill="1"/>
    <xf numFmtId="2" fontId="170" fillId="100" borderId="0" xfId="0" applyNumberFormat="1" applyFont="1" applyFill="1"/>
    <xf numFmtId="3" fontId="170" fillId="100" borderId="0" xfId="248" applyNumberFormat="1" applyFont="1" applyFill="1" applyAlignment="1">
      <alignment horizontal="right"/>
    </xf>
    <xf numFmtId="3" fontId="170" fillId="0" borderId="0" xfId="248" applyNumberFormat="1" applyFont="1" applyFill="1" applyAlignment="1">
      <alignment horizontal="right"/>
    </xf>
    <xf numFmtId="0" fontId="176" fillId="99" borderId="0" xfId="0" applyFont="1" applyFill="1"/>
    <xf numFmtId="0" fontId="174" fillId="0" borderId="0" xfId="0" applyFont="1"/>
    <xf numFmtId="0" fontId="174" fillId="100" borderId="0" xfId="0" applyFont="1" applyFill="1"/>
    <xf numFmtId="0" fontId="174" fillId="97" borderId="0" xfId="0" applyFont="1" applyFill="1"/>
    <xf numFmtId="1" fontId="170" fillId="0" borderId="0" xfId="0" applyNumberFormat="1" applyFont="1"/>
    <xf numFmtId="0" fontId="177" fillId="0" borderId="0" xfId="0" applyFont="1"/>
    <xf numFmtId="0" fontId="178" fillId="0" borderId="0" xfId="0" applyFont="1"/>
    <xf numFmtId="0" fontId="176" fillId="99" borderId="0" xfId="0" applyFont="1" applyFill="1" applyAlignment="1">
      <alignment wrapText="1"/>
    </xf>
    <xf numFmtId="0" fontId="176" fillId="99" borderId="0" xfId="0" applyFont="1" applyFill="1" applyAlignment="1">
      <alignment horizontal="right" wrapText="1"/>
    </xf>
    <xf numFmtId="0" fontId="175" fillId="0" borderId="0" xfId="0" applyFont="1" applyAlignment="1">
      <alignment wrapText="1"/>
    </xf>
    <xf numFmtId="0" fontId="177" fillId="0" borderId="0" xfId="0" applyFont="1" applyAlignment="1">
      <alignment wrapText="1"/>
    </xf>
    <xf numFmtId="0" fontId="177" fillId="0" borderId="0" xfId="0" applyFont="1" applyAlignment="1">
      <alignment horizontal="right"/>
    </xf>
    <xf numFmtId="0" fontId="3" fillId="0" borderId="0" xfId="11374" applyFont="1" applyAlignment="1">
      <alignment horizontal="right"/>
    </xf>
    <xf numFmtId="0" fontId="179" fillId="0" borderId="0" xfId="385" applyFont="1"/>
    <xf numFmtId="174" fontId="6" fillId="0" borderId="0" xfId="11374" applyNumberFormat="1" applyAlignment="1">
      <alignment horizontal="right"/>
    </xf>
    <xf numFmtId="0" fontId="2" fillId="0" borderId="0" xfId="11374" applyFont="1"/>
    <xf numFmtId="0" fontId="1" fillId="0" borderId="0" xfId="11374" applyFont="1" applyAlignment="1">
      <alignment wrapText="1"/>
    </xf>
    <xf numFmtId="0" fontId="1" fillId="0" borderId="0" xfId="11374" applyFont="1"/>
    <xf numFmtId="171" fontId="110" fillId="0" borderId="23" xfId="0" applyNumberFormat="1" applyFont="1" applyBorder="1" applyAlignment="1">
      <alignment vertical="center"/>
    </xf>
    <xf numFmtId="195" fontId="109" fillId="0" borderId="0" xfId="0" applyNumberFormat="1" applyFont="1" applyAlignment="1">
      <alignment vertical="center"/>
    </xf>
    <xf numFmtId="9" fontId="109" fillId="0" borderId="23" xfId="457" applyFont="1" applyFill="1" applyBorder="1" applyAlignment="1">
      <alignment vertical="center"/>
    </xf>
    <xf numFmtId="172" fontId="21" fillId="0" borderId="30" xfId="457" applyNumberFormat="1" applyFont="1" applyFill="1" applyBorder="1"/>
    <xf numFmtId="0" fontId="116" fillId="52" borderId="0" xfId="0" applyFont="1" applyFill="1" applyAlignment="1">
      <alignment horizontal="left" wrapText="1"/>
    </xf>
    <xf numFmtId="0" fontId="114" fillId="52" borderId="0" xfId="0" applyFont="1" applyFill="1" applyAlignment="1">
      <alignment horizontal="center" vertical="top" wrapText="1"/>
    </xf>
    <xf numFmtId="0" fontId="21" fillId="52" borderId="36" xfId="0" applyFont="1" applyFill="1" applyBorder="1" applyAlignment="1">
      <alignment horizontal="left" wrapText="1"/>
    </xf>
    <xf numFmtId="0" fontId="21" fillId="52" borderId="36" xfId="0" applyFont="1" applyFill="1" applyBorder="1" applyAlignment="1">
      <alignment horizontal="left"/>
    </xf>
    <xf numFmtId="0" fontId="15" fillId="52" borderId="0" xfId="0" applyFont="1" applyFill="1" applyAlignment="1">
      <alignment horizontal="left" wrapText="1"/>
    </xf>
    <xf numFmtId="0" fontId="15" fillId="0" borderId="36" xfId="0" applyFont="1" applyBorder="1" applyAlignment="1">
      <alignment horizontal="left" vertical="top" wrapText="1" indent="1"/>
    </xf>
    <xf numFmtId="0" fontId="1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5" fillId="52" borderId="36" xfId="0" applyFont="1" applyFill="1" applyBorder="1" applyAlignment="1">
      <alignment horizontal="left" vertical="center" wrapText="1" indent="1"/>
    </xf>
    <xf numFmtId="0" fontId="21" fillId="52" borderId="36" xfId="0" applyFont="1" applyFill="1" applyBorder="1" applyAlignment="1">
      <alignment horizontal="left" vertical="top"/>
    </xf>
    <xf numFmtId="0" fontId="111" fillId="97" borderId="17" xfId="0" applyFont="1" applyFill="1" applyBorder="1" applyAlignment="1">
      <alignment horizontal="center"/>
    </xf>
    <xf numFmtId="0" fontId="111" fillId="97" borderId="0" xfId="0" applyFont="1" applyFill="1" applyAlignment="1">
      <alignment horizontal="center"/>
    </xf>
    <xf numFmtId="0" fontId="111" fillId="97" borderId="30" xfId="0" applyFont="1" applyFill="1" applyBorder="1" applyAlignment="1">
      <alignment horizontal="center"/>
    </xf>
    <xf numFmtId="0" fontId="103" fillId="52" borderId="0" xfId="385" applyFont="1" applyFill="1" applyAlignment="1">
      <alignment horizontal="left" vertical="center" wrapText="1"/>
    </xf>
    <xf numFmtId="0" fontId="103" fillId="52" borderId="0" xfId="385" applyFont="1" applyFill="1" applyAlignment="1">
      <alignment vertical="center" wrapText="1"/>
    </xf>
    <xf numFmtId="0" fontId="170"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Ärenderubrik" xfId="8917" xr:uid="{00000000-0005-0000-0000-000048270000}"/>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ÅÅ-MM-DD t.mm)" xfId="8020" xr:uid="{00000000-0005-0000-0000-0000DA140000}"/>
    <cellStyle name="Format Datum (ÅÅ-MM-DD)" xfId="8021" xr:uid="{00000000-0005-0000-0000-0000DB140000}"/>
    <cellStyle name="Format Datum (MMM-ÅÅ)" xfId="8019" xr:uid="{00000000-0005-0000-0000-0000D9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ährung [0]_2ADJ" xfId="619" xr:uid="{00000000-0005-0000-0000-000028270000}"/>
    <cellStyle name="Währung_2ADJ" xfId="620" xr:uid="{00000000-0005-0000-0000-000029270000}"/>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Zelle überprüfen" xfId="1888" xr:uid="{00000000-0005-0000-0000-000045270000}"/>
    <cellStyle name="Zelle überprüfen 2" xfId="2033" xr:uid="{00000000-0005-0000-0000-000046270000}"/>
    <cellStyle name="Zelle überprüfen_11. BS" xfId="11139" xr:uid="{42ECB222-8D7C-4088-81AC-AB4C3F872C63}"/>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54E5A"/>
      <color rgb="FFA1A9B4"/>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90" zoomScaleNormal="90" workbookViewId="0"/>
  </sheetViews>
  <sheetFormatPr defaultRowHeight="12.75"/>
  <cols>
    <col min="1" max="1" width="26.1328125" customWidth="1"/>
    <col min="2" max="2" width="35.3984375" customWidth="1"/>
    <col min="3" max="6" width="25.59765625" customWidth="1"/>
    <col min="7" max="7" width="6.3984375" customWidth="1"/>
    <col min="8" max="8" width="36.3984375" customWidth="1"/>
    <col min="9" max="9" width="25.3984375" customWidth="1"/>
    <col min="10" max="10" width="31.3984375" customWidth="1"/>
    <col min="11" max="21" width="25.398437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ht="13.15">
      <c r="A4" s="2"/>
      <c r="B4" s="586" t="s">
        <v>137</v>
      </c>
      <c r="C4" s="586"/>
      <c r="D4" s="586"/>
      <c r="E4" s="586"/>
      <c r="F4" s="586"/>
      <c r="G4" s="2"/>
      <c r="H4" s="2"/>
      <c r="I4" s="2"/>
      <c r="J4" s="2"/>
      <c r="K4" s="2"/>
      <c r="L4" s="2"/>
      <c r="M4" s="2"/>
      <c r="N4" s="2"/>
      <c r="O4" s="2"/>
      <c r="P4" s="2"/>
      <c r="Q4" s="2"/>
      <c r="R4" s="2"/>
      <c r="S4" s="2"/>
      <c r="T4" s="2"/>
      <c r="U4" s="2"/>
    </row>
    <row r="5" spans="1:21" ht="13.15">
      <c r="A5" s="2"/>
      <c r="B5" s="630" t="s">
        <v>99</v>
      </c>
      <c r="C5" s="630" t="s">
        <v>100</v>
      </c>
      <c r="D5" s="630" t="s">
        <v>168</v>
      </c>
      <c r="E5" s="630" t="s">
        <v>101</v>
      </c>
      <c r="F5" s="663"/>
      <c r="G5" s="2"/>
      <c r="H5" s="2"/>
      <c r="I5" s="2"/>
      <c r="J5" s="2"/>
      <c r="K5" s="2"/>
      <c r="L5" s="2"/>
      <c r="M5" s="2"/>
      <c r="N5" s="2"/>
      <c r="O5" s="2"/>
      <c r="P5" s="2"/>
      <c r="Q5" s="2"/>
      <c r="R5" s="2"/>
      <c r="S5" s="2"/>
      <c r="T5" s="2"/>
      <c r="U5" s="2"/>
    </row>
    <row r="6" spans="1:21">
      <c r="A6" s="2"/>
      <c r="B6" s="61" t="s">
        <v>98</v>
      </c>
      <c r="C6" s="2" t="s">
        <v>110</v>
      </c>
      <c r="D6" s="2" t="s">
        <v>81</v>
      </c>
      <c r="E6" s="3"/>
      <c r="F6" s="2"/>
      <c r="I6" s="2"/>
      <c r="J6" s="2"/>
      <c r="K6" s="2"/>
      <c r="L6" s="2"/>
      <c r="M6" s="2"/>
      <c r="N6" s="2"/>
      <c r="O6" s="2"/>
      <c r="P6" s="2"/>
      <c r="Q6" s="2"/>
      <c r="R6" s="2"/>
      <c r="S6" s="2"/>
      <c r="T6" s="2"/>
      <c r="U6" s="2"/>
    </row>
    <row r="7" spans="1:21" ht="13.5" customHeight="1">
      <c r="A7" s="2"/>
      <c r="B7" s="61" t="s">
        <v>105</v>
      </c>
      <c r="C7" s="2" t="s">
        <v>102</v>
      </c>
      <c r="D7" s="2" t="s">
        <v>95</v>
      </c>
      <c r="E7" s="2"/>
      <c r="F7" s="2"/>
      <c r="I7" s="2"/>
      <c r="J7" s="2"/>
      <c r="K7" s="2"/>
      <c r="L7" s="2"/>
      <c r="M7" s="2"/>
      <c r="N7" s="2"/>
      <c r="O7" s="2"/>
      <c r="P7" s="2"/>
      <c r="Q7" s="2"/>
      <c r="R7" s="2"/>
      <c r="S7" s="2"/>
      <c r="T7" s="2"/>
      <c r="U7" s="2"/>
    </row>
    <row r="8" spans="1:21" ht="13.5" customHeight="1">
      <c r="A8" s="2"/>
      <c r="B8" s="61" t="s">
        <v>166</v>
      </c>
      <c r="C8" s="3" t="s">
        <v>167</v>
      </c>
      <c r="D8" s="3" t="s">
        <v>95</v>
      </c>
      <c r="E8" s="3"/>
      <c r="F8" s="2"/>
      <c r="I8" s="2"/>
      <c r="J8" s="2"/>
      <c r="K8" s="2"/>
      <c r="L8" s="2"/>
      <c r="M8" s="2"/>
      <c r="N8" s="2"/>
      <c r="O8" s="2"/>
      <c r="P8" s="2"/>
      <c r="Q8" s="2"/>
      <c r="R8" s="2"/>
      <c r="S8" s="2"/>
      <c r="T8" s="2"/>
      <c r="U8" s="2"/>
    </row>
    <row r="9" spans="1:21" ht="13.15">
      <c r="A9" s="6"/>
      <c r="B9" s="61" t="s">
        <v>138</v>
      </c>
      <c r="C9" s="2" t="s">
        <v>139</v>
      </c>
      <c r="D9" s="2" t="s">
        <v>145</v>
      </c>
      <c r="E9" s="3"/>
      <c r="F9" s="2"/>
      <c r="I9" s="2"/>
      <c r="J9" s="2"/>
      <c r="K9" s="2"/>
      <c r="L9" s="2"/>
      <c r="M9" s="2"/>
      <c r="N9" s="2"/>
      <c r="O9" s="2"/>
      <c r="P9" s="2"/>
      <c r="Q9" s="2"/>
      <c r="R9" s="2"/>
      <c r="S9" s="2"/>
      <c r="T9" s="2"/>
      <c r="U9" s="2"/>
    </row>
    <row r="10" spans="1:21">
      <c r="A10" s="2"/>
      <c r="B10" s="61" t="s">
        <v>106</v>
      </c>
      <c r="C10" s="2" t="s">
        <v>103</v>
      </c>
      <c r="D10" s="2" t="s">
        <v>81</v>
      </c>
      <c r="E10" s="3"/>
      <c r="F10" s="2"/>
      <c r="I10" s="2"/>
      <c r="J10" s="2"/>
      <c r="K10" s="2"/>
      <c r="L10" s="2"/>
      <c r="M10" s="2"/>
      <c r="N10" s="2"/>
      <c r="O10" s="2"/>
      <c r="P10" s="2"/>
      <c r="Q10" s="2"/>
      <c r="R10" s="2"/>
      <c r="S10" s="2"/>
      <c r="T10" s="2"/>
      <c r="U10" s="2"/>
    </row>
    <row r="11" spans="1:21">
      <c r="A11" s="2"/>
      <c r="B11" s="61" t="s">
        <v>107</v>
      </c>
      <c r="C11" s="2" t="s">
        <v>108</v>
      </c>
      <c r="D11" s="2" t="s">
        <v>81</v>
      </c>
      <c r="E11" s="2"/>
      <c r="F11" s="2"/>
      <c r="I11" s="4"/>
      <c r="J11" s="2"/>
      <c r="K11" s="2"/>
      <c r="L11" s="2"/>
      <c r="M11" s="2"/>
      <c r="N11" s="2"/>
      <c r="O11" s="2"/>
      <c r="P11" s="2"/>
      <c r="Q11" s="2"/>
      <c r="R11" s="2"/>
      <c r="S11" s="2"/>
      <c r="T11" s="2"/>
      <c r="U11" s="2"/>
    </row>
    <row r="12" spans="1:21">
      <c r="A12" s="2"/>
      <c r="B12" s="61" t="s">
        <v>135</v>
      </c>
      <c r="C12" s="2" t="s">
        <v>136</v>
      </c>
      <c r="D12" s="2" t="s">
        <v>95</v>
      </c>
      <c r="E12" s="2"/>
      <c r="F12" s="2"/>
      <c r="G12" s="2"/>
      <c r="H12" s="2"/>
      <c r="I12" s="2"/>
      <c r="J12" s="2"/>
      <c r="K12" s="2"/>
      <c r="L12" s="2"/>
      <c r="M12" s="2"/>
      <c r="N12" s="2"/>
      <c r="O12" s="2"/>
      <c r="P12" s="2"/>
      <c r="Q12" s="2"/>
      <c r="R12" s="2"/>
      <c r="S12" s="2"/>
      <c r="T12" s="2"/>
      <c r="U12" s="2"/>
    </row>
    <row r="13" spans="1:21">
      <c r="A13" s="2"/>
      <c r="B13" s="61" t="s">
        <v>94</v>
      </c>
      <c r="C13" s="3" t="s">
        <v>104</v>
      </c>
      <c r="D13" s="2"/>
      <c r="E13" s="2"/>
      <c r="F13" s="2"/>
      <c r="G13" s="2"/>
      <c r="H13" s="2"/>
      <c r="I13" s="2"/>
      <c r="J13" s="2"/>
      <c r="K13" s="2"/>
      <c r="L13" s="2"/>
      <c r="M13" s="2"/>
      <c r="N13" s="2"/>
      <c r="O13" s="2"/>
      <c r="P13" s="2"/>
      <c r="Q13" s="2"/>
      <c r="R13" s="2"/>
      <c r="S13" s="2"/>
      <c r="T13" s="2"/>
      <c r="U13" s="2"/>
    </row>
    <row r="14" spans="1:21">
      <c r="A14" s="2"/>
      <c r="B14" s="636"/>
      <c r="C14" s="663"/>
      <c r="D14" s="663"/>
      <c r="E14" s="663"/>
      <c r="F14" s="663"/>
      <c r="G14" s="2"/>
      <c r="H14" s="2"/>
      <c r="I14" s="2"/>
      <c r="J14" s="2"/>
      <c r="K14" s="2"/>
      <c r="L14" s="2"/>
      <c r="M14" s="2"/>
      <c r="N14" s="2"/>
      <c r="O14" s="2"/>
      <c r="P14" s="2"/>
      <c r="Q14" s="2"/>
      <c r="R14" s="2"/>
      <c r="S14" s="2"/>
      <c r="T14" s="2"/>
      <c r="U14" s="2"/>
    </row>
    <row r="15" spans="1:21">
      <c r="A15" s="2"/>
      <c r="B15" s="61"/>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57"/>
      <c r="B17" s="172" t="s">
        <v>247</v>
      </c>
      <c r="C17" s="2"/>
      <c r="D17" s="2"/>
      <c r="E17" s="2"/>
      <c r="F17" s="2"/>
      <c r="G17" s="2"/>
      <c r="H17" s="2"/>
      <c r="I17" s="2"/>
    </row>
    <row r="18" spans="1:9">
      <c r="A18" s="2"/>
      <c r="B18" s="172" t="s">
        <v>308</v>
      </c>
      <c r="C18" s="2"/>
      <c r="D18" s="2"/>
      <c r="E18" s="2"/>
      <c r="F18" s="2"/>
      <c r="G18" s="2"/>
      <c r="H18" s="2"/>
      <c r="I18" s="2"/>
    </row>
    <row r="19" spans="1:9">
      <c r="A19" s="2"/>
      <c r="B19" s="262" t="s">
        <v>307</v>
      </c>
      <c r="C19" s="2"/>
      <c r="D19" s="2"/>
      <c r="E19" s="2"/>
      <c r="F19" s="2"/>
      <c r="G19" s="2"/>
      <c r="H19" s="2"/>
      <c r="I19" s="2"/>
    </row>
    <row r="20" spans="1:9" ht="56.25" customHeight="1">
      <c r="A20" s="2"/>
      <c r="B20" s="729" t="s">
        <v>185</v>
      </c>
      <c r="C20" s="729"/>
      <c r="D20" s="729"/>
      <c r="E20" s="729"/>
      <c r="F20" s="729"/>
      <c r="G20" s="2"/>
      <c r="H20" s="2"/>
      <c r="I20" s="2"/>
    </row>
    <row r="21" spans="1:9" ht="72" customHeight="1">
      <c r="A21" s="2"/>
      <c r="B21" s="729" t="s">
        <v>256</v>
      </c>
      <c r="C21" s="729"/>
      <c r="D21" s="729"/>
      <c r="E21" s="729"/>
      <c r="F21" s="729"/>
      <c r="G21" s="2"/>
      <c r="H21" s="157"/>
      <c r="I21" s="2"/>
    </row>
    <row r="22" spans="1:9" ht="13.15">
      <c r="A22" s="2"/>
      <c r="B22" s="7" t="s">
        <v>183</v>
      </c>
      <c r="C22" s="2"/>
      <c r="D22" s="2"/>
      <c r="E22" s="2"/>
      <c r="F22" s="2"/>
      <c r="G22" s="2"/>
      <c r="H22" s="2"/>
      <c r="I22" s="2"/>
    </row>
    <row r="23" spans="1:9">
      <c r="A23" s="2"/>
      <c r="B23" s="257" t="s">
        <v>246</v>
      </c>
      <c r="C23" s="2"/>
      <c r="D23" s="2"/>
      <c r="E23" s="2"/>
      <c r="F23" s="2"/>
      <c r="G23" s="2"/>
      <c r="H23" s="2"/>
      <c r="I23" s="2"/>
    </row>
    <row r="24" spans="1:9" ht="13.15">
      <c r="A24" s="2"/>
      <c r="B24" s="7"/>
      <c r="C24" s="2"/>
      <c r="D24" s="2"/>
      <c r="E24" s="2"/>
      <c r="F24" s="2"/>
      <c r="G24" s="2"/>
      <c r="H24" s="2"/>
      <c r="I24" s="2"/>
    </row>
    <row r="25" spans="1:9" ht="26.25">
      <c r="A25" s="171"/>
      <c r="B25" s="258" t="s">
        <v>257</v>
      </c>
      <c r="C25" s="734" t="s">
        <v>184</v>
      </c>
      <c r="D25" s="734"/>
      <c r="E25" s="727" t="s">
        <v>258</v>
      </c>
      <c r="F25" s="728"/>
      <c r="G25" s="2"/>
      <c r="H25" s="2"/>
      <c r="I25" s="2"/>
    </row>
    <row r="26" spans="1:9" ht="69" customHeight="1">
      <c r="A26" s="158"/>
      <c r="B26" s="256" t="s">
        <v>250</v>
      </c>
      <c r="C26" s="730" t="s">
        <v>249</v>
      </c>
      <c r="D26" s="730"/>
      <c r="E26" s="733" t="s">
        <v>252</v>
      </c>
      <c r="F26" s="733"/>
      <c r="G26" s="2"/>
      <c r="H26" s="2"/>
      <c r="I26" s="2"/>
    </row>
    <row r="27" spans="1:9" ht="38.25">
      <c r="A27" s="158"/>
      <c r="B27" s="256" t="s">
        <v>248</v>
      </c>
      <c r="C27" s="730" t="s">
        <v>251</v>
      </c>
      <c r="D27" s="730"/>
      <c r="E27" s="733"/>
      <c r="F27" s="733"/>
      <c r="G27" s="2"/>
      <c r="H27" s="2"/>
      <c r="I27" s="2"/>
    </row>
    <row r="28" spans="1:9" ht="108.75" customHeight="1">
      <c r="A28" s="158"/>
      <c r="B28" s="256" t="s">
        <v>254</v>
      </c>
      <c r="C28" s="731" t="s">
        <v>253</v>
      </c>
      <c r="D28" s="732"/>
      <c r="E28" s="731" t="s">
        <v>255</v>
      </c>
      <c r="F28" s="731"/>
      <c r="G28" s="2"/>
      <c r="H28" s="2"/>
      <c r="I28" s="2"/>
    </row>
    <row r="29" spans="1:9" ht="51">
      <c r="A29" s="278"/>
      <c r="B29" s="256" t="s">
        <v>287</v>
      </c>
      <c r="C29" s="731" t="s">
        <v>288</v>
      </c>
      <c r="D29" s="732"/>
      <c r="E29" s="731" t="s">
        <v>289</v>
      </c>
      <c r="F29" s="731"/>
      <c r="G29" s="2"/>
      <c r="H29" s="2"/>
      <c r="I29" s="2"/>
    </row>
    <row r="30" spans="1:9" ht="55.5" customHeight="1">
      <c r="A30" s="278"/>
      <c r="B30" s="256" t="s">
        <v>276</v>
      </c>
      <c r="C30" s="731" t="s">
        <v>277</v>
      </c>
      <c r="D30" s="732"/>
      <c r="E30" s="731" t="s">
        <v>278</v>
      </c>
      <c r="F30" s="731"/>
      <c r="G30" s="2"/>
      <c r="H30" s="2"/>
      <c r="I30" s="2"/>
    </row>
    <row r="31" spans="1:9" ht="65.25" customHeight="1">
      <c r="A31" s="278"/>
      <c r="B31" s="256" t="s">
        <v>298</v>
      </c>
      <c r="C31" s="731" t="s">
        <v>297</v>
      </c>
      <c r="D31" s="732"/>
      <c r="E31" s="731" t="s">
        <v>299</v>
      </c>
      <c r="F31" s="731"/>
      <c r="G31" s="2"/>
      <c r="H31" s="2"/>
      <c r="I31" s="2"/>
    </row>
    <row r="32" spans="1:9" ht="71.25" customHeight="1">
      <c r="A32" s="158"/>
      <c r="B32" s="256" t="s">
        <v>268</v>
      </c>
      <c r="C32" s="731" t="s">
        <v>269</v>
      </c>
      <c r="D32" s="732"/>
      <c r="E32" s="731" t="s">
        <v>270</v>
      </c>
      <c r="F32" s="731"/>
      <c r="G32" s="2"/>
      <c r="H32" s="726"/>
      <c r="I32" s="726"/>
    </row>
    <row r="33" spans="1:10" ht="135" customHeight="1">
      <c r="A33" s="158"/>
      <c r="B33" s="412" t="s">
        <v>384</v>
      </c>
      <c r="C33" s="731" t="s">
        <v>391</v>
      </c>
      <c r="D33" s="732"/>
      <c r="E33" s="731" t="s">
        <v>413</v>
      </c>
      <c r="F33" s="732"/>
      <c r="G33" s="2"/>
      <c r="H33" s="409"/>
      <c r="I33" s="409"/>
    </row>
    <row r="34" spans="1:10" ht="54" customHeight="1">
      <c r="A34" s="279"/>
      <c r="B34" s="256" t="s">
        <v>387</v>
      </c>
      <c r="C34" s="731" t="s">
        <v>259</v>
      </c>
      <c r="D34" s="732"/>
      <c r="E34" s="733" t="s">
        <v>261</v>
      </c>
      <c r="F34" s="733"/>
      <c r="G34" s="2"/>
      <c r="H34" s="725"/>
      <c r="I34" s="725"/>
      <c r="J34" s="725"/>
    </row>
    <row r="35" spans="1:10" ht="64.5" customHeight="1">
      <c r="A35" s="279"/>
      <c r="B35" s="256" t="s">
        <v>300</v>
      </c>
      <c r="C35" s="731" t="s">
        <v>260</v>
      </c>
      <c r="D35" s="732"/>
      <c r="E35" s="733"/>
      <c r="F35" s="733"/>
      <c r="G35" s="2"/>
      <c r="H35" s="725"/>
      <c r="I35" s="725"/>
      <c r="J35" s="725"/>
    </row>
    <row r="36" spans="1:10" ht="66.75" customHeight="1">
      <c r="A36" s="278"/>
      <c r="B36" s="256" t="s">
        <v>301</v>
      </c>
      <c r="C36" s="731" t="s">
        <v>302</v>
      </c>
      <c r="D36" s="732"/>
      <c r="E36" s="731" t="s">
        <v>303</v>
      </c>
      <c r="F36" s="731"/>
      <c r="G36" s="2"/>
      <c r="H36" s="162"/>
      <c r="I36" s="2"/>
    </row>
    <row r="37" spans="1:10" ht="79.5" customHeight="1">
      <c r="A37" s="278"/>
      <c r="B37" s="256" t="s">
        <v>271</v>
      </c>
      <c r="C37" s="731" t="s">
        <v>272</v>
      </c>
      <c r="D37" s="732"/>
      <c r="E37" s="731" t="s">
        <v>273</v>
      </c>
      <c r="F37" s="731"/>
      <c r="G37" s="2"/>
      <c r="H37" s="162"/>
      <c r="I37" s="2"/>
    </row>
    <row r="38" spans="1:10" ht="119.85" customHeight="1">
      <c r="A38" s="158"/>
      <c r="B38" s="256" t="s">
        <v>274</v>
      </c>
      <c r="C38" s="731" t="s">
        <v>340</v>
      </c>
      <c r="D38" s="732"/>
      <c r="E38" s="731" t="s">
        <v>275</v>
      </c>
      <c r="F38" s="731"/>
      <c r="G38" s="2"/>
      <c r="H38" s="160"/>
      <c r="I38" s="2"/>
    </row>
    <row r="39" spans="1:10" ht="59.25" customHeight="1">
      <c r="A39" s="279"/>
      <c r="B39" s="256" t="s">
        <v>282</v>
      </c>
      <c r="C39" s="731" t="s">
        <v>283</v>
      </c>
      <c r="D39" s="732"/>
      <c r="E39" s="731" t="s">
        <v>284</v>
      </c>
      <c r="F39" s="731"/>
      <c r="G39" s="2"/>
      <c r="H39" s="157"/>
      <c r="I39" s="2"/>
    </row>
    <row r="40" spans="1:10" ht="133.5" customHeight="1">
      <c r="A40" s="158"/>
      <c r="B40" s="256" t="s">
        <v>285</v>
      </c>
      <c r="C40" s="731" t="s">
        <v>388</v>
      </c>
      <c r="D40" s="732"/>
      <c r="E40" s="731" t="s">
        <v>286</v>
      </c>
      <c r="F40" s="731"/>
      <c r="G40" s="2"/>
      <c r="H40" s="157"/>
      <c r="I40" s="2"/>
    </row>
    <row r="41" spans="1:10" ht="86.25" customHeight="1">
      <c r="A41" s="158"/>
      <c r="B41" s="256" t="s">
        <v>280</v>
      </c>
      <c r="C41" s="731" t="s">
        <v>279</v>
      </c>
      <c r="D41" s="732"/>
      <c r="E41" s="731" t="s">
        <v>281</v>
      </c>
      <c r="F41" s="731"/>
      <c r="G41" s="2"/>
      <c r="H41" s="160"/>
      <c r="I41" s="2"/>
    </row>
    <row r="42" spans="1:10" ht="78.75" customHeight="1">
      <c r="A42" s="158"/>
      <c r="B42" s="256" t="s">
        <v>291</v>
      </c>
      <c r="C42" s="731" t="s">
        <v>290</v>
      </c>
      <c r="D42" s="732"/>
      <c r="E42" s="731" t="s">
        <v>292</v>
      </c>
      <c r="F42" s="731"/>
      <c r="G42" s="2"/>
      <c r="H42" s="157"/>
      <c r="I42" s="2"/>
    </row>
    <row r="43" spans="1:10" ht="76.5">
      <c r="A43" s="158"/>
      <c r="B43" s="256" t="s">
        <v>293</v>
      </c>
      <c r="C43" s="731" t="s">
        <v>389</v>
      </c>
      <c r="D43" s="732"/>
      <c r="E43" s="731" t="s">
        <v>390</v>
      </c>
      <c r="F43" s="731"/>
      <c r="G43" s="2"/>
      <c r="H43" s="157"/>
      <c r="I43" s="2"/>
    </row>
    <row r="44" spans="1:10" ht="68.25" customHeight="1">
      <c r="A44" s="158"/>
      <c r="B44" s="256" t="s">
        <v>294</v>
      </c>
      <c r="C44" s="731" t="s">
        <v>295</v>
      </c>
      <c r="D44" s="732"/>
      <c r="E44" s="731" t="s">
        <v>296</v>
      </c>
      <c r="F44" s="731"/>
      <c r="G44" s="2"/>
      <c r="H44" s="160"/>
      <c r="I44" s="2"/>
    </row>
    <row r="45" spans="1:10" ht="97.5" customHeight="1">
      <c r="A45" s="279"/>
      <c r="B45" s="256" t="s">
        <v>266</v>
      </c>
      <c r="C45" s="731" t="s">
        <v>265</v>
      </c>
      <c r="D45" s="732"/>
      <c r="E45" s="731" t="s">
        <v>267</v>
      </c>
      <c r="F45" s="731"/>
      <c r="G45" s="2"/>
      <c r="H45" s="161"/>
      <c r="I45" s="2"/>
    </row>
    <row r="46" spans="1:10" ht="97.5" customHeight="1">
      <c r="A46" s="279"/>
      <c r="B46" s="256" t="s">
        <v>263</v>
      </c>
      <c r="C46" s="731" t="s">
        <v>262</v>
      </c>
      <c r="D46" s="732"/>
      <c r="E46" s="731" t="s">
        <v>264</v>
      </c>
      <c r="F46" s="731"/>
      <c r="G46" s="2"/>
      <c r="H46" s="160"/>
      <c r="I46" s="2"/>
    </row>
    <row r="47" spans="1:10" ht="66.75" customHeight="1">
      <c r="A47" s="158"/>
      <c r="B47" s="261" t="s">
        <v>304</v>
      </c>
      <c r="C47" s="731" t="s">
        <v>305</v>
      </c>
      <c r="D47" s="732"/>
      <c r="E47" s="731" t="s">
        <v>306</v>
      </c>
      <c r="F47" s="731"/>
      <c r="G47" s="2"/>
      <c r="H47" s="160"/>
      <c r="I47" s="2"/>
    </row>
    <row r="49" spans="1:9">
      <c r="A49" s="2"/>
      <c r="B49" s="2"/>
      <c r="C49" s="2"/>
      <c r="D49" s="2"/>
      <c r="E49" s="2"/>
      <c r="F49" s="2"/>
      <c r="G49" s="2"/>
      <c r="H49" s="159"/>
      <c r="I49" s="2"/>
    </row>
    <row r="50" spans="1:9">
      <c r="A50" s="2"/>
      <c r="B50" s="2"/>
      <c r="C50" s="2"/>
      <c r="D50" s="2"/>
      <c r="E50" s="2"/>
      <c r="F50" s="2"/>
      <c r="G50" s="2"/>
      <c r="H50" s="2"/>
      <c r="I50" s="2"/>
    </row>
    <row r="51" spans="1:9">
      <c r="A51" s="2"/>
      <c r="B51" s="2"/>
      <c r="C51" s="2"/>
      <c r="D51" s="2"/>
      <c r="E51" s="2"/>
      <c r="F51" s="2"/>
      <c r="G51" s="2"/>
      <c r="H51" s="2"/>
      <c r="I51" s="2"/>
    </row>
    <row r="52" spans="1:9">
      <c r="A52" s="2"/>
      <c r="B52" s="157"/>
      <c r="C52" s="2"/>
      <c r="D52" s="2"/>
      <c r="E52" s="2"/>
      <c r="F52" s="2"/>
      <c r="G52" s="2"/>
      <c r="H52" s="2"/>
      <c r="I52" s="2"/>
    </row>
    <row r="53" spans="1:9">
      <c r="A53" s="2"/>
      <c r="B53" s="157"/>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G58"/>
  <sheetViews>
    <sheetView showGridLines="0" workbookViewId="0"/>
  </sheetViews>
  <sheetFormatPr defaultColWidth="9.1328125" defaultRowHeight="12.75"/>
  <cols>
    <col min="1" max="1" width="38.1328125" customWidth="1"/>
    <col min="2" max="7" width="9.3984375" style="79" customWidth="1"/>
  </cols>
  <sheetData>
    <row r="1" spans="1:7" ht="13.15">
      <c r="A1" s="586" t="s">
        <v>11</v>
      </c>
      <c r="B1" s="596"/>
      <c r="C1" s="596"/>
      <c r="D1" s="596"/>
      <c r="E1" s="596"/>
      <c r="F1" s="596"/>
      <c r="G1" s="596"/>
    </row>
    <row r="2" spans="1:7" ht="13.15">
      <c r="A2" s="586" t="s">
        <v>173</v>
      </c>
      <c r="B2" s="596"/>
      <c r="C2" s="596"/>
      <c r="D2" s="596"/>
      <c r="E2" s="596"/>
      <c r="F2" s="596"/>
      <c r="G2" s="596"/>
    </row>
    <row r="3" spans="1:7" ht="13.15">
      <c r="A3" s="586" t="s">
        <v>39</v>
      </c>
      <c r="B3" s="600"/>
      <c r="C3" s="600"/>
      <c r="D3" s="600"/>
      <c r="E3" s="600"/>
      <c r="F3" s="600"/>
      <c r="G3" s="600"/>
    </row>
    <row r="4" spans="1:7" ht="13.15">
      <c r="A4" s="624" t="s">
        <v>0</v>
      </c>
      <c r="B4" s="625">
        <v>2018</v>
      </c>
      <c r="C4" s="625">
        <v>2019</v>
      </c>
      <c r="D4" s="625">
        <v>2020</v>
      </c>
      <c r="E4" s="625">
        <v>2021</v>
      </c>
      <c r="F4" s="625">
        <v>2022</v>
      </c>
      <c r="G4" s="625">
        <v>2023</v>
      </c>
    </row>
    <row r="5" spans="1:7" s="1" customFormat="1">
      <c r="A5" s="43" t="s">
        <v>142</v>
      </c>
      <c r="B5" s="242">
        <v>0</v>
      </c>
      <c r="C5" s="242">
        <v>1</v>
      </c>
      <c r="D5" s="242">
        <v>3</v>
      </c>
      <c r="E5" s="242">
        <v>2</v>
      </c>
      <c r="F5" s="242">
        <v>3</v>
      </c>
      <c r="G5" s="242">
        <v>5</v>
      </c>
    </row>
    <row r="6" spans="1:7">
      <c r="A6" s="43" t="s">
        <v>141</v>
      </c>
      <c r="B6" s="242">
        <v>3</v>
      </c>
      <c r="C6" s="242">
        <v>5</v>
      </c>
      <c r="D6" s="242">
        <v>-3</v>
      </c>
      <c r="E6" s="242">
        <v>-6</v>
      </c>
      <c r="F6" s="242">
        <v>11</v>
      </c>
      <c r="G6" s="242">
        <v>3</v>
      </c>
    </row>
    <row r="7" spans="1:7">
      <c r="A7" s="43" t="s">
        <v>342</v>
      </c>
      <c r="B7" s="242">
        <v>5</v>
      </c>
      <c r="C7" s="242">
        <v>3</v>
      </c>
      <c r="D7" s="242">
        <v>-5</v>
      </c>
      <c r="E7" s="242">
        <v>33</v>
      </c>
      <c r="F7" s="242">
        <v>8</v>
      </c>
      <c r="G7" s="242">
        <v>0</v>
      </c>
    </row>
    <row r="8" spans="1:7">
      <c r="A8" s="43" t="s">
        <v>143</v>
      </c>
      <c r="B8" s="242">
        <f>SUM(B5:B7)</f>
        <v>8</v>
      </c>
      <c r="C8" s="242">
        <f>SUM(C5:C7)</f>
        <v>9</v>
      </c>
      <c r="D8" s="242">
        <f>SUM(D5:D7)</f>
        <v>-5</v>
      </c>
      <c r="E8" s="242">
        <f>SUM(E5:E7)</f>
        <v>29</v>
      </c>
      <c r="F8" s="242">
        <f>SUM(F5:F7)</f>
        <v>22</v>
      </c>
      <c r="G8" s="242">
        <v>8</v>
      </c>
    </row>
    <row r="9" spans="1:7" ht="13.15">
      <c r="A9" s="624" t="s">
        <v>2</v>
      </c>
      <c r="B9" s="625">
        <f>+B$4</f>
        <v>2018</v>
      </c>
      <c r="C9" s="625">
        <v>2019</v>
      </c>
      <c r="D9" s="625">
        <v>2020</v>
      </c>
      <c r="E9" s="625">
        <v>2021</v>
      </c>
      <c r="F9" s="625">
        <v>2022</v>
      </c>
      <c r="G9" s="625">
        <v>2023</v>
      </c>
    </row>
    <row r="10" spans="1:7">
      <c r="A10" s="43" t="s">
        <v>142</v>
      </c>
      <c r="B10" s="156">
        <v>1</v>
      </c>
      <c r="C10" s="156">
        <v>1</v>
      </c>
      <c r="D10" s="156">
        <v>1</v>
      </c>
      <c r="E10" s="156">
        <v>2</v>
      </c>
      <c r="F10" s="156">
        <v>2</v>
      </c>
      <c r="G10" s="156">
        <v>2</v>
      </c>
    </row>
    <row r="11" spans="1:7">
      <c r="A11" s="43" t="s">
        <v>141</v>
      </c>
      <c r="B11" s="156">
        <v>2</v>
      </c>
      <c r="C11" s="156">
        <v>5</v>
      </c>
      <c r="D11" s="156">
        <v>-4</v>
      </c>
      <c r="E11" s="156">
        <v>-6</v>
      </c>
      <c r="F11" s="156">
        <v>11</v>
      </c>
      <c r="G11" s="156">
        <v>3</v>
      </c>
    </row>
    <row r="12" spans="1:7">
      <c r="A12" s="43" t="s">
        <v>342</v>
      </c>
      <c r="B12" s="156">
        <v>9</v>
      </c>
      <c r="C12" s="156">
        <v>5</v>
      </c>
      <c r="D12" s="156">
        <v>-3</v>
      </c>
      <c r="E12" s="156">
        <v>20</v>
      </c>
      <c r="F12" s="156">
        <v>14</v>
      </c>
      <c r="G12" s="156">
        <v>9</v>
      </c>
    </row>
    <row r="13" spans="1:7">
      <c r="A13" s="43" t="s">
        <v>143</v>
      </c>
      <c r="B13" s="156">
        <f>SUM(B10:B12)</f>
        <v>12</v>
      </c>
      <c r="C13" s="156">
        <f>SUM(C10:C12)</f>
        <v>11</v>
      </c>
      <c r="D13" s="156">
        <f>SUM(D10:D12)</f>
        <v>-6</v>
      </c>
      <c r="E13" s="156">
        <f>SUM(E10:E12)</f>
        <v>16</v>
      </c>
      <c r="F13" s="156">
        <f>SUM(F10:F12)</f>
        <v>27</v>
      </c>
      <c r="G13" s="156">
        <v>14</v>
      </c>
    </row>
    <row r="14" spans="1:7" ht="13.15">
      <c r="A14" s="624" t="s">
        <v>191</v>
      </c>
      <c r="B14" s="625">
        <f>+B$4</f>
        <v>2018</v>
      </c>
      <c r="C14" s="625">
        <v>2019</v>
      </c>
      <c r="D14" s="625">
        <v>2020</v>
      </c>
      <c r="E14" s="625">
        <v>2021</v>
      </c>
      <c r="F14" s="625">
        <v>2022</v>
      </c>
      <c r="G14" s="625">
        <v>2023</v>
      </c>
    </row>
    <row r="15" spans="1:7">
      <c r="A15" s="43" t="s">
        <v>142</v>
      </c>
      <c r="B15" s="156">
        <v>2</v>
      </c>
      <c r="C15" s="156">
        <v>3</v>
      </c>
      <c r="D15" s="156">
        <v>3</v>
      </c>
      <c r="E15" s="156">
        <v>1</v>
      </c>
      <c r="F15" s="156">
        <v>1</v>
      </c>
      <c r="G15" s="156">
        <v>4</v>
      </c>
    </row>
    <row r="16" spans="1:7">
      <c r="A16" s="43" t="s">
        <v>141</v>
      </c>
      <c r="B16" s="156">
        <v>2</v>
      </c>
      <c r="C16" s="156">
        <v>7</v>
      </c>
      <c r="D16" s="156">
        <v>-2</v>
      </c>
      <c r="E16" s="156">
        <v>-8</v>
      </c>
      <c r="F16" s="156">
        <v>11</v>
      </c>
      <c r="G16" s="156">
        <v>3</v>
      </c>
    </row>
    <row r="17" spans="1:7">
      <c r="A17" s="43" t="s">
        <v>342</v>
      </c>
      <c r="B17" s="156">
        <v>-6</v>
      </c>
      <c r="C17" s="156">
        <v>1</v>
      </c>
      <c r="D17" s="156">
        <v>6</v>
      </c>
      <c r="E17" s="156">
        <v>62</v>
      </c>
      <c r="F17" s="156">
        <v>-8</v>
      </c>
      <c r="G17" s="156">
        <v>-20</v>
      </c>
    </row>
    <row r="18" spans="1:7">
      <c r="A18" s="43" t="s">
        <v>143</v>
      </c>
      <c r="B18" s="156">
        <f>SUM(B15:B17)</f>
        <v>-2</v>
      </c>
      <c r="C18" s="156">
        <f>SUM(C15:C17)</f>
        <v>11</v>
      </c>
      <c r="D18" s="156">
        <f>SUM(D15:D17)</f>
        <v>7</v>
      </c>
      <c r="E18" s="156">
        <f>SUM(E15:E17)</f>
        <v>55</v>
      </c>
      <c r="F18" s="156">
        <f>SUM(F15:F17)</f>
        <v>4</v>
      </c>
      <c r="G18" s="156">
        <v>-13</v>
      </c>
    </row>
    <row r="19" spans="1:7" ht="13.15">
      <c r="A19" s="624" t="s">
        <v>3</v>
      </c>
      <c r="B19" s="625">
        <f>+B$4</f>
        <v>2018</v>
      </c>
      <c r="C19" s="625">
        <v>2019</v>
      </c>
      <c r="D19" s="625">
        <v>2020</v>
      </c>
      <c r="E19" s="625">
        <v>2021</v>
      </c>
      <c r="F19" s="625">
        <v>2022</v>
      </c>
      <c r="G19" s="625">
        <v>2023</v>
      </c>
    </row>
    <row r="20" spans="1:7">
      <c r="A20" s="43" t="s">
        <v>142</v>
      </c>
      <c r="B20" s="76">
        <v>0</v>
      </c>
      <c r="C20" s="76">
        <v>0</v>
      </c>
      <c r="D20" s="76">
        <v>8</v>
      </c>
      <c r="E20" s="76">
        <v>8</v>
      </c>
      <c r="F20" s="76">
        <v>-1</v>
      </c>
      <c r="G20" s="76">
        <v>0</v>
      </c>
    </row>
    <row r="21" spans="1:7">
      <c r="A21" s="43" t="s">
        <v>141</v>
      </c>
      <c r="B21" s="76">
        <v>4</v>
      </c>
      <c r="C21" s="76">
        <v>5</v>
      </c>
      <c r="D21" s="76">
        <v>-3</v>
      </c>
      <c r="E21" s="76">
        <v>-5</v>
      </c>
      <c r="F21" s="76">
        <v>11</v>
      </c>
      <c r="G21" s="76">
        <v>4</v>
      </c>
    </row>
    <row r="22" spans="1:7">
      <c r="A22" s="43" t="s">
        <v>342</v>
      </c>
      <c r="B22" s="76">
        <v>6</v>
      </c>
      <c r="C22" s="76">
        <v>-5</v>
      </c>
      <c r="D22" s="76">
        <v>-16</v>
      </c>
      <c r="E22" s="76">
        <v>23</v>
      </c>
      <c r="F22" s="76">
        <v>17</v>
      </c>
      <c r="G22" s="76">
        <v>9</v>
      </c>
    </row>
    <row r="23" spans="1:7">
      <c r="A23" s="43" t="s">
        <v>143</v>
      </c>
      <c r="B23" s="76">
        <f>SUM(B20:B22)</f>
        <v>10</v>
      </c>
      <c r="C23" s="76">
        <f>SUM(C20:C22)</f>
        <v>0</v>
      </c>
      <c r="D23" s="76">
        <f>SUM(D20:D22)</f>
        <v>-11</v>
      </c>
      <c r="E23" s="76">
        <f>SUM(E20:E22)</f>
        <v>26</v>
      </c>
      <c r="F23" s="76">
        <f>SUM(F20:F22)</f>
        <v>27</v>
      </c>
      <c r="G23" s="76">
        <v>13</v>
      </c>
    </row>
    <row r="24" spans="1:7" ht="13.15">
      <c r="A24" s="624" t="s">
        <v>193</v>
      </c>
      <c r="B24" s="625">
        <f>+B$4</f>
        <v>2018</v>
      </c>
      <c r="C24" s="625">
        <v>2019</v>
      </c>
      <c r="D24" s="625">
        <v>2020</v>
      </c>
      <c r="E24" s="625">
        <v>2021</v>
      </c>
      <c r="F24" s="625">
        <v>2022</v>
      </c>
      <c r="G24" s="625">
        <v>2023</v>
      </c>
    </row>
    <row r="25" spans="1:7">
      <c r="A25" s="43" t="s">
        <v>142</v>
      </c>
      <c r="B25" s="242">
        <v>-2</v>
      </c>
      <c r="C25" s="242">
        <v>0</v>
      </c>
      <c r="D25" s="242">
        <v>1</v>
      </c>
      <c r="E25" s="242">
        <v>1</v>
      </c>
      <c r="F25" s="242">
        <v>13</v>
      </c>
      <c r="G25" s="242">
        <v>21</v>
      </c>
    </row>
    <row r="26" spans="1:7">
      <c r="A26" s="43" t="s">
        <v>141</v>
      </c>
      <c r="B26" s="242">
        <v>2</v>
      </c>
      <c r="C26" s="242">
        <v>5</v>
      </c>
      <c r="D26" s="242">
        <v>-4</v>
      </c>
      <c r="E26" s="242">
        <v>-6</v>
      </c>
      <c r="F26" s="242">
        <v>13</v>
      </c>
      <c r="G26" s="242">
        <v>4</v>
      </c>
    </row>
    <row r="27" spans="1:7">
      <c r="A27" s="43" t="s">
        <v>342</v>
      </c>
      <c r="B27" s="242">
        <v>11</v>
      </c>
      <c r="C27" s="242">
        <v>7</v>
      </c>
      <c r="D27" s="242">
        <v>-12</v>
      </c>
      <c r="E27" s="242">
        <v>33</v>
      </c>
      <c r="F27" s="242">
        <v>18</v>
      </c>
      <c r="G27" s="242">
        <v>-1</v>
      </c>
    </row>
    <row r="28" spans="1:7">
      <c r="A28" s="43" t="s">
        <v>143</v>
      </c>
      <c r="B28" s="242">
        <f>SUM(B25:B27)</f>
        <v>11</v>
      </c>
      <c r="C28" s="242">
        <f>SUM(C25:C27)</f>
        <v>12</v>
      </c>
      <c r="D28" s="242">
        <f>SUM(D25:D27)</f>
        <v>-15</v>
      </c>
      <c r="E28" s="242">
        <f>SUM(E25:E27)</f>
        <v>28</v>
      </c>
      <c r="F28" s="242">
        <f>SUM(F25:F27)</f>
        <v>44</v>
      </c>
      <c r="G28" s="242">
        <v>24</v>
      </c>
    </row>
    <row r="29" spans="1:7">
      <c r="A29" s="43"/>
      <c r="B29" s="20"/>
      <c r="C29" s="20"/>
      <c r="D29" s="20"/>
      <c r="E29" s="20"/>
      <c r="F29" s="20"/>
      <c r="G29" s="20"/>
    </row>
    <row r="30" spans="1:7" ht="13.15">
      <c r="A30" s="586" t="s">
        <v>173</v>
      </c>
      <c r="B30" s="596"/>
      <c r="C30" s="596"/>
      <c r="D30" s="596"/>
      <c r="E30" s="596"/>
      <c r="F30" s="596"/>
      <c r="G30" s="596"/>
    </row>
    <row r="31" spans="1:7" ht="13.15">
      <c r="A31" s="586" t="s">
        <v>140</v>
      </c>
      <c r="B31" s="600"/>
      <c r="C31" s="600"/>
      <c r="D31" s="600"/>
      <c r="E31" s="600"/>
      <c r="F31" s="600"/>
      <c r="G31" s="600"/>
    </row>
    <row r="32" spans="1:7" ht="13.15">
      <c r="A32" s="624" t="s">
        <v>0</v>
      </c>
      <c r="B32" s="625">
        <f>B4</f>
        <v>2018</v>
      </c>
      <c r="C32" s="625">
        <v>2019</v>
      </c>
      <c r="D32" s="625">
        <v>2020</v>
      </c>
      <c r="E32" s="625">
        <v>2021</v>
      </c>
      <c r="F32" s="625">
        <v>2022</v>
      </c>
      <c r="G32" s="625">
        <v>2023</v>
      </c>
    </row>
    <row r="33" spans="1:7">
      <c r="A33" s="43" t="s">
        <v>142</v>
      </c>
      <c r="B33" s="242">
        <v>0</v>
      </c>
      <c r="C33" s="242">
        <v>2</v>
      </c>
      <c r="D33" s="242">
        <v>3</v>
      </c>
      <c r="E33" s="242">
        <v>2</v>
      </c>
      <c r="F33" s="242">
        <v>3</v>
      </c>
      <c r="G33" s="242">
        <v>4</v>
      </c>
    </row>
    <row r="34" spans="1:7">
      <c r="A34" s="43" t="s">
        <v>141</v>
      </c>
      <c r="B34" s="242">
        <v>3</v>
      </c>
      <c r="C34" s="242">
        <v>5</v>
      </c>
      <c r="D34" s="242">
        <v>-4</v>
      </c>
      <c r="E34" s="242">
        <v>-5</v>
      </c>
      <c r="F34" s="242">
        <v>12</v>
      </c>
      <c r="G34" s="242">
        <v>4</v>
      </c>
    </row>
    <row r="35" spans="1:7">
      <c r="A35" s="43" t="s">
        <v>342</v>
      </c>
      <c r="B35" s="242">
        <v>8</v>
      </c>
      <c r="C35" s="242">
        <v>2</v>
      </c>
      <c r="D35" s="242">
        <v>-3</v>
      </c>
      <c r="E35" s="242">
        <v>14</v>
      </c>
      <c r="F35" s="242">
        <v>12</v>
      </c>
      <c r="G35" s="242">
        <v>14</v>
      </c>
    </row>
    <row r="36" spans="1:7">
      <c r="A36" s="43" t="s">
        <v>143</v>
      </c>
      <c r="B36" s="242">
        <f>SUM(B33:B35)</f>
        <v>11</v>
      </c>
      <c r="C36" s="242">
        <f>SUM(C33:C35)</f>
        <v>9</v>
      </c>
      <c r="D36" s="242">
        <f>SUM(D33:D35)</f>
        <v>-4</v>
      </c>
      <c r="E36" s="242">
        <f t="shared" ref="E36:F36" si="0">SUM(E33:E35)</f>
        <v>11</v>
      </c>
      <c r="F36" s="242">
        <f t="shared" si="0"/>
        <v>27</v>
      </c>
      <c r="G36" s="242">
        <v>22</v>
      </c>
    </row>
    <row r="37" spans="1:7" ht="13.15">
      <c r="A37" s="624" t="s">
        <v>241</v>
      </c>
      <c r="B37" s="625">
        <f>B4</f>
        <v>2018</v>
      </c>
      <c r="C37" s="625">
        <v>2019</v>
      </c>
      <c r="D37" s="625">
        <v>2020</v>
      </c>
      <c r="E37" s="625">
        <v>2021</v>
      </c>
      <c r="F37" s="625">
        <v>2022</v>
      </c>
      <c r="G37" s="625">
        <v>2023</v>
      </c>
    </row>
    <row r="38" spans="1:7">
      <c r="A38" s="43" t="s">
        <v>142</v>
      </c>
      <c r="B38" s="76">
        <v>1</v>
      </c>
      <c r="C38" s="76">
        <v>1</v>
      </c>
      <c r="D38" s="76">
        <v>1</v>
      </c>
      <c r="E38" s="76">
        <v>1</v>
      </c>
      <c r="F38" s="76">
        <v>2</v>
      </c>
      <c r="G38" s="76">
        <v>2</v>
      </c>
    </row>
    <row r="39" spans="1:7">
      <c r="A39" s="43" t="s">
        <v>141</v>
      </c>
      <c r="B39" s="76">
        <v>2</v>
      </c>
      <c r="C39" s="76">
        <v>5</v>
      </c>
      <c r="D39" s="76">
        <v>-4</v>
      </c>
      <c r="E39" s="76">
        <v>-5</v>
      </c>
      <c r="F39" s="76">
        <v>11</v>
      </c>
      <c r="G39" s="76">
        <v>4</v>
      </c>
    </row>
    <row r="40" spans="1:7">
      <c r="A40" s="43" t="s">
        <v>342</v>
      </c>
      <c r="B40" s="76">
        <v>10</v>
      </c>
      <c r="C40" s="76">
        <v>4</v>
      </c>
      <c r="D40" s="76">
        <v>1</v>
      </c>
      <c r="E40" s="76">
        <v>9</v>
      </c>
      <c r="F40" s="76">
        <v>10</v>
      </c>
      <c r="G40" s="76">
        <v>18</v>
      </c>
    </row>
    <row r="41" spans="1:7">
      <c r="A41" s="43" t="s">
        <v>143</v>
      </c>
      <c r="B41" s="156">
        <f>SUM(B38:B40)</f>
        <v>13</v>
      </c>
      <c r="C41" s="156">
        <f>SUM(C38:C40)</f>
        <v>10</v>
      </c>
      <c r="D41" s="156">
        <f>SUM(D38:D40)</f>
        <v>-2</v>
      </c>
      <c r="E41" s="156">
        <f>SUM(E38:E40)</f>
        <v>5</v>
      </c>
      <c r="F41" s="156">
        <f>SUM(F38:F40)</f>
        <v>23</v>
      </c>
      <c r="G41" s="156">
        <v>24</v>
      </c>
    </row>
    <row r="42" spans="1:7" ht="13.15">
      <c r="A42" s="624" t="s">
        <v>191</v>
      </c>
      <c r="B42" s="625">
        <f>+B$4</f>
        <v>2018</v>
      </c>
      <c r="C42" s="625">
        <v>2019</v>
      </c>
      <c r="D42" s="625">
        <v>2020</v>
      </c>
      <c r="E42" s="625">
        <v>2021</v>
      </c>
      <c r="F42" s="625">
        <v>2022</v>
      </c>
      <c r="G42" s="625">
        <v>2023</v>
      </c>
    </row>
    <row r="43" spans="1:7">
      <c r="A43" s="43" t="s">
        <v>142</v>
      </c>
      <c r="B43" s="76">
        <v>2</v>
      </c>
      <c r="C43" s="76">
        <v>3</v>
      </c>
      <c r="D43" s="76">
        <v>4</v>
      </c>
      <c r="E43" s="76">
        <v>0</v>
      </c>
      <c r="F43" s="76">
        <v>2</v>
      </c>
      <c r="G43" s="76">
        <v>4</v>
      </c>
    </row>
    <row r="44" spans="1:7">
      <c r="A44" s="43" t="s">
        <v>141</v>
      </c>
      <c r="B44" s="76">
        <v>3</v>
      </c>
      <c r="C44" s="76">
        <v>6</v>
      </c>
      <c r="D44" s="76">
        <v>-2</v>
      </c>
      <c r="E44" s="76">
        <v>-6</v>
      </c>
      <c r="F44" s="76">
        <v>15</v>
      </c>
      <c r="G44" s="76">
        <v>3</v>
      </c>
    </row>
    <row r="45" spans="1:7">
      <c r="A45" s="43" t="s">
        <v>342</v>
      </c>
      <c r="B45" s="76">
        <v>8</v>
      </c>
      <c r="C45" s="76">
        <v>-2</v>
      </c>
      <c r="D45" s="76">
        <v>3</v>
      </c>
      <c r="E45" s="76">
        <v>24</v>
      </c>
      <c r="F45" s="76">
        <v>16</v>
      </c>
      <c r="G45" s="76">
        <v>3</v>
      </c>
    </row>
    <row r="46" spans="1:7">
      <c r="A46" s="43" t="s">
        <v>143</v>
      </c>
      <c r="B46" s="156">
        <f>SUM(B43:B45)</f>
        <v>13</v>
      </c>
      <c r="C46" s="156">
        <f>SUM(C43:C45)</f>
        <v>7</v>
      </c>
      <c r="D46" s="156">
        <f>SUM(D43:D45)</f>
        <v>5</v>
      </c>
      <c r="E46" s="156">
        <f>SUM(E43:E45)</f>
        <v>18</v>
      </c>
      <c r="F46" s="156">
        <f>SUM(F43:F45)</f>
        <v>33</v>
      </c>
      <c r="G46" s="156">
        <v>10</v>
      </c>
    </row>
    <row r="47" spans="1:7" ht="13.15">
      <c r="A47" s="624" t="s">
        <v>3</v>
      </c>
      <c r="B47" s="625">
        <f>+B$4</f>
        <v>2018</v>
      </c>
      <c r="C47" s="625">
        <v>2019</v>
      </c>
      <c r="D47" s="625">
        <v>2020</v>
      </c>
      <c r="E47" s="625">
        <v>2021</v>
      </c>
      <c r="F47" s="625">
        <v>2022</v>
      </c>
      <c r="G47" s="625">
        <v>2023</v>
      </c>
    </row>
    <row r="48" spans="1:7">
      <c r="A48" s="43" t="s">
        <v>142</v>
      </c>
      <c r="B48" s="76">
        <v>0</v>
      </c>
      <c r="C48" s="76">
        <v>0</v>
      </c>
      <c r="D48" s="76">
        <v>7</v>
      </c>
      <c r="E48" s="76">
        <v>8</v>
      </c>
      <c r="F48" s="76">
        <v>0</v>
      </c>
      <c r="G48" s="76">
        <v>0</v>
      </c>
    </row>
    <row r="49" spans="1:7">
      <c r="A49" s="43" t="s">
        <v>141</v>
      </c>
      <c r="B49" s="76">
        <v>3</v>
      </c>
      <c r="C49" s="76">
        <v>5</v>
      </c>
      <c r="D49" s="76">
        <v>-3</v>
      </c>
      <c r="E49" s="76">
        <v>-5</v>
      </c>
      <c r="F49" s="76">
        <v>10</v>
      </c>
      <c r="G49" s="76">
        <v>5</v>
      </c>
    </row>
    <row r="50" spans="1:7">
      <c r="A50" s="43" t="s">
        <v>342</v>
      </c>
      <c r="B50" s="76">
        <v>6</v>
      </c>
      <c r="C50" s="76">
        <v>-1</v>
      </c>
      <c r="D50" s="76">
        <v>-18</v>
      </c>
      <c r="E50" s="76">
        <v>17</v>
      </c>
      <c r="F50" s="76">
        <v>8</v>
      </c>
      <c r="G50" s="76">
        <v>19</v>
      </c>
    </row>
    <row r="51" spans="1:7">
      <c r="A51" s="43" t="s">
        <v>143</v>
      </c>
      <c r="B51" s="76">
        <f>SUM(B48:B50)</f>
        <v>9</v>
      </c>
      <c r="C51" s="76">
        <f>SUM(C48:C50)</f>
        <v>4</v>
      </c>
      <c r="D51" s="76">
        <f>SUM(D48:D50)</f>
        <v>-14</v>
      </c>
      <c r="E51" s="76">
        <f>SUM(E48:E50)</f>
        <v>20</v>
      </c>
      <c r="F51" s="76">
        <v>18</v>
      </c>
      <c r="G51" s="76">
        <v>24</v>
      </c>
    </row>
    <row r="52" spans="1:7" ht="13.15">
      <c r="A52" s="624" t="s">
        <v>193</v>
      </c>
      <c r="B52" s="625">
        <f>+B$4</f>
        <v>2018</v>
      </c>
      <c r="C52" s="625">
        <v>2019</v>
      </c>
      <c r="D52" s="625">
        <v>2020</v>
      </c>
      <c r="E52" s="625">
        <v>2021</v>
      </c>
      <c r="F52" s="625">
        <v>2022</v>
      </c>
      <c r="G52" s="625">
        <v>2023</v>
      </c>
    </row>
    <row r="53" spans="1:7">
      <c r="A53" s="43" t="s">
        <v>142</v>
      </c>
      <c r="B53" s="242">
        <v>-2</v>
      </c>
      <c r="C53" s="242">
        <v>0</v>
      </c>
      <c r="D53" s="242">
        <v>1</v>
      </c>
      <c r="E53" s="242">
        <v>1</v>
      </c>
      <c r="F53" s="242">
        <v>15</v>
      </c>
      <c r="G53" s="242">
        <v>18</v>
      </c>
    </row>
    <row r="54" spans="1:7">
      <c r="A54" s="43" t="s">
        <v>141</v>
      </c>
      <c r="B54" s="242">
        <v>2</v>
      </c>
      <c r="C54" s="242">
        <v>5</v>
      </c>
      <c r="D54" s="242">
        <v>-4</v>
      </c>
      <c r="E54" s="242">
        <v>-5</v>
      </c>
      <c r="F54" s="242">
        <v>13</v>
      </c>
      <c r="G54" s="242">
        <v>5</v>
      </c>
    </row>
    <row r="55" spans="1:7">
      <c r="A55" s="43" t="s">
        <v>342</v>
      </c>
      <c r="B55" s="242">
        <v>7</v>
      </c>
      <c r="C55" s="242">
        <v>11</v>
      </c>
      <c r="D55" s="242">
        <v>-10</v>
      </c>
      <c r="E55" s="242">
        <v>13</v>
      </c>
      <c r="F55" s="242">
        <v>16</v>
      </c>
      <c r="G55" s="242">
        <v>18</v>
      </c>
    </row>
    <row r="56" spans="1:7">
      <c r="A56" s="43" t="s">
        <v>143</v>
      </c>
      <c r="B56" s="242">
        <f>SUM(B53:B55)</f>
        <v>7</v>
      </c>
      <c r="C56" s="242">
        <f>SUM(C53:C55)</f>
        <v>16</v>
      </c>
      <c r="D56" s="242">
        <f>SUM(D53:D55)</f>
        <v>-13</v>
      </c>
      <c r="E56" s="242">
        <f>SUM(E53:E55)</f>
        <v>9</v>
      </c>
      <c r="F56" s="242">
        <f>SUM(F53:F55)</f>
        <v>44</v>
      </c>
      <c r="G56" s="242">
        <v>41</v>
      </c>
    </row>
    <row r="58" spans="1:7" ht="15" customHeight="1">
      <c r="A58" s="306" t="s">
        <v>564</v>
      </c>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D38"/>
  <sheetViews>
    <sheetView showGridLines="0" zoomScale="93" zoomScaleNormal="93" workbookViewId="0">
      <pane xSplit="3" topLeftCell="U1" activePane="topRight" state="frozen"/>
      <selection activeCell="A47" sqref="A47"/>
      <selection pane="topRight"/>
    </sheetView>
  </sheetViews>
  <sheetFormatPr defaultRowHeight="12.75" outlineLevelCol="1"/>
  <cols>
    <col min="1" max="1" width="60.3984375" customWidth="1"/>
    <col min="2" max="2" width="9.1328125" hidden="1" customWidth="1" outlineLevel="1"/>
    <col min="3" max="3" width="1.86328125" hidden="1" customWidth="1" outlineLevel="1"/>
    <col min="4" max="4" width="9.1328125" customWidth="1" collapsed="1"/>
    <col min="5" max="5" width="1.59765625" customWidth="1"/>
    <col min="6" max="6" width="8.59765625" customWidth="1"/>
    <col min="7" max="10" width="9.1328125" customWidth="1"/>
    <col min="29" max="30" width="8.86328125" customWidth="1"/>
  </cols>
  <sheetData>
    <row r="1" spans="1:30" ht="13.15">
      <c r="A1" s="608" t="s">
        <v>11</v>
      </c>
      <c r="B1" s="609"/>
      <c r="C1" s="609"/>
      <c r="D1" s="610"/>
      <c r="E1" s="610"/>
      <c r="F1" s="610"/>
      <c r="G1" s="610"/>
      <c r="H1" s="610"/>
      <c r="I1" s="610"/>
      <c r="J1" s="610"/>
      <c r="K1" s="610"/>
      <c r="L1" s="610"/>
      <c r="M1" s="595"/>
      <c r="N1" s="595"/>
      <c r="O1" s="595"/>
      <c r="P1" s="595"/>
      <c r="Q1" s="595"/>
      <c r="R1" s="595"/>
      <c r="S1" s="595"/>
      <c r="T1" s="595"/>
      <c r="U1" s="595"/>
      <c r="V1" s="595"/>
      <c r="W1" s="595"/>
      <c r="X1" s="595"/>
      <c r="Y1" s="595"/>
      <c r="Z1" s="595"/>
      <c r="AA1" s="595"/>
      <c r="AB1" s="595"/>
      <c r="AC1" s="595"/>
      <c r="AD1" s="593"/>
    </row>
    <row r="2" spans="1:30" ht="13.15">
      <c r="A2" s="608" t="s">
        <v>329</v>
      </c>
      <c r="B2" s="610"/>
      <c r="C2" s="610"/>
      <c r="D2" s="610"/>
      <c r="E2" s="610"/>
      <c r="F2" s="610"/>
      <c r="G2" s="610"/>
      <c r="H2" s="610"/>
      <c r="I2" s="610"/>
      <c r="J2" s="610"/>
      <c r="K2" s="610"/>
      <c r="L2" s="610"/>
      <c r="M2" s="595"/>
      <c r="N2" s="595"/>
      <c r="O2" s="595"/>
      <c r="P2" s="595"/>
      <c r="Q2" s="595"/>
      <c r="R2" s="595"/>
      <c r="S2" s="595"/>
      <c r="T2" s="595"/>
      <c r="U2" s="595"/>
      <c r="V2" s="595"/>
      <c r="W2" s="595"/>
      <c r="X2" s="595"/>
      <c r="Y2" s="595"/>
      <c r="Z2" s="595"/>
      <c r="AA2" s="595"/>
      <c r="AB2" s="595"/>
      <c r="AC2" s="595"/>
      <c r="AD2" s="593"/>
    </row>
    <row r="3" spans="1:30" ht="13.15">
      <c r="A3" s="615" t="s">
        <v>1</v>
      </c>
      <c r="B3" s="616">
        <v>2017</v>
      </c>
      <c r="C3" s="616"/>
      <c r="D3" s="616">
        <v>2018</v>
      </c>
      <c r="E3" s="616"/>
      <c r="F3" s="616"/>
      <c r="G3" s="616"/>
      <c r="H3" s="616"/>
      <c r="I3" s="616">
        <v>2019</v>
      </c>
      <c r="J3" s="616"/>
      <c r="K3" s="616"/>
      <c r="L3" s="616"/>
      <c r="M3" s="617">
        <v>2020</v>
      </c>
      <c r="N3" s="617"/>
      <c r="O3" s="617"/>
      <c r="P3" s="617"/>
      <c r="Q3" s="617">
        <v>2021</v>
      </c>
      <c r="R3" s="617"/>
      <c r="S3" s="617"/>
      <c r="T3" s="617"/>
      <c r="U3" s="617">
        <v>2022</v>
      </c>
      <c r="V3" s="617"/>
      <c r="W3" s="617"/>
      <c r="X3" s="617"/>
      <c r="Y3" s="617">
        <v>2023</v>
      </c>
      <c r="Z3" s="617"/>
      <c r="AA3" s="617"/>
      <c r="AB3" s="617"/>
      <c r="AC3" s="617">
        <v>2024</v>
      </c>
      <c r="AD3" s="618"/>
    </row>
    <row r="4" spans="1:30" ht="13.15">
      <c r="A4" s="615"/>
      <c r="B4" s="616" t="s">
        <v>10</v>
      </c>
      <c r="C4" s="616"/>
      <c r="D4" s="616" t="s">
        <v>9</v>
      </c>
      <c r="E4" s="616"/>
      <c r="F4" s="616" t="s">
        <v>8</v>
      </c>
      <c r="G4" s="616" t="s">
        <v>7</v>
      </c>
      <c r="H4" s="616" t="s">
        <v>10</v>
      </c>
      <c r="I4" s="616" t="s">
        <v>9</v>
      </c>
      <c r="J4" s="616" t="s">
        <v>8</v>
      </c>
      <c r="K4" s="616" t="s">
        <v>7</v>
      </c>
      <c r="L4" s="616" t="s">
        <v>10</v>
      </c>
      <c r="M4" s="617" t="s">
        <v>9</v>
      </c>
      <c r="N4" s="616" t="s">
        <v>8</v>
      </c>
      <c r="O4" s="616" t="s">
        <v>7</v>
      </c>
      <c r="P4" s="616" t="s">
        <v>10</v>
      </c>
      <c r="Q4" s="616" t="s">
        <v>9</v>
      </c>
      <c r="R4" s="616" t="s">
        <v>8</v>
      </c>
      <c r="S4" s="616" t="s">
        <v>7</v>
      </c>
      <c r="T4" s="616" t="s">
        <v>10</v>
      </c>
      <c r="U4" s="616" t="s">
        <v>9</v>
      </c>
      <c r="V4" s="616" t="s">
        <v>8</v>
      </c>
      <c r="W4" s="616" t="s">
        <v>7</v>
      </c>
      <c r="X4" s="616" t="s">
        <v>10</v>
      </c>
      <c r="Y4" s="616" t="s">
        <v>9</v>
      </c>
      <c r="Z4" s="616" t="s">
        <v>8</v>
      </c>
      <c r="AA4" s="616" t="s">
        <v>7</v>
      </c>
      <c r="AB4" s="616" t="s">
        <v>10</v>
      </c>
      <c r="AC4" s="616" t="s">
        <v>9</v>
      </c>
      <c r="AD4" s="619" t="s">
        <v>8</v>
      </c>
    </row>
    <row r="5" spans="1:30" ht="13.15">
      <c r="A5" s="620" t="s">
        <v>311</v>
      </c>
      <c r="B5" s="621"/>
      <c r="C5" s="621"/>
      <c r="D5" s="621"/>
      <c r="E5" s="621"/>
      <c r="F5" s="621"/>
      <c r="G5" s="621"/>
      <c r="H5" s="621"/>
      <c r="I5" s="621"/>
      <c r="J5" s="621"/>
      <c r="K5" s="621"/>
      <c r="L5" s="621"/>
      <c r="M5" s="621"/>
      <c r="N5" s="621"/>
      <c r="O5" s="621"/>
      <c r="P5" s="621"/>
      <c r="Q5" s="621"/>
      <c r="R5" s="621"/>
      <c r="S5" s="621"/>
      <c r="T5" s="621"/>
      <c r="U5" s="621"/>
      <c r="V5" s="621"/>
      <c r="W5" s="621"/>
      <c r="X5" s="621"/>
      <c r="Y5" s="621"/>
      <c r="Z5" s="621"/>
      <c r="AA5" s="621"/>
      <c r="AB5" s="621"/>
      <c r="AC5" s="621"/>
      <c r="AD5" s="620"/>
    </row>
    <row r="6" spans="1:30" ht="14.25">
      <c r="A6" s="441" t="s">
        <v>312</v>
      </c>
      <c r="B6" s="281">
        <v>16652</v>
      </c>
      <c r="C6" s="287" t="s">
        <v>330</v>
      </c>
      <c r="D6" s="281">
        <v>17075</v>
      </c>
      <c r="E6" s="287" t="s">
        <v>330</v>
      </c>
      <c r="F6" s="281">
        <v>13961</v>
      </c>
      <c r="G6" s="281">
        <v>14305</v>
      </c>
      <c r="H6" s="288">
        <v>16336</v>
      </c>
      <c r="I6" s="288">
        <f>SUM(' Q IS SEK'!K52:O52)-SUM(' Q IS SEK'!K57:O57)</f>
        <v>16429</v>
      </c>
      <c r="J6" s="10">
        <f>SUM(' Q IS SEK'!L52:P52)-SUM(' Q IS SEK'!L57:P57)</f>
        <v>16874</v>
      </c>
      <c r="K6" s="10">
        <f>SUM(' Q IS SEK'!M52:Q52)-SUM(' Q IS SEK'!M57:Q57)</f>
        <v>17396</v>
      </c>
      <c r="L6" s="10">
        <f>SUM(' Q IS SEK'!O52:R52)-SUM(' Q IS SEK'!O57:R57)</f>
        <v>16522</v>
      </c>
      <c r="M6" s="10">
        <f>SUM(' Q IS SEK'!$P$56:$S$56)</f>
        <v>16660</v>
      </c>
      <c r="N6" s="10">
        <f>SUM(' Q IS SEK'!Q56:T56)</f>
        <v>15709</v>
      </c>
      <c r="O6" s="10">
        <f>SUM(' Q IS SEK'!R56:U56)</f>
        <v>14909</v>
      </c>
      <c r="P6" s="10">
        <f>SUM(' Q IS SEK'!S56:V56)</f>
        <v>14779</v>
      </c>
      <c r="Q6" s="10">
        <f>SUM(' Q IS SEK'!T56:W56)</f>
        <v>15058</v>
      </c>
      <c r="R6" s="10">
        <f>SUM(' Q IS SEK'!U56:X56)</f>
        <v>16498</v>
      </c>
      <c r="S6" s="10">
        <f>SUM(' Q IS SEK'!V56:Y56)</f>
        <v>17437</v>
      </c>
      <c r="T6" s="10">
        <f>SUM(' Q IS SEK'!W56:Z56)</f>
        <v>18130</v>
      </c>
      <c r="U6" s="10">
        <f>SUM(' Q IS SEK'!X56:AA56)</f>
        <v>19228</v>
      </c>
      <c r="V6" s="10">
        <f>SUM(' Q IS SEK'!Y56:AB56)</f>
        <v>20337</v>
      </c>
      <c r="W6" s="10">
        <f>SUM(' Q IS SEK'!Z56:AC56)</f>
        <v>22313</v>
      </c>
      <c r="X6" s="10">
        <f>SUM(' Q IS SEK'!AA56:AD56)</f>
        <v>23477</v>
      </c>
      <c r="Y6" s="10">
        <f>SUM(' Q IS SEK'!AB56:AE56)</f>
        <v>24787</v>
      </c>
      <c r="Z6" s="10">
        <f>SUM(' Q IS SEK'!AC56:AF56)</f>
        <v>26049</v>
      </c>
      <c r="AA6" s="10">
        <f>SUM(' Q IS SEK'!AD56:AG56)</f>
        <v>27314</v>
      </c>
      <c r="AB6" s="10">
        <f>SUM(' Q IS SEK'!AE56:AH56)</f>
        <v>28040</v>
      </c>
      <c r="AC6" s="10">
        <f>SUM(' Q IS SEK'!AF56:AI56)</f>
        <v>28689</v>
      </c>
      <c r="AD6" s="450">
        <f>SUM(' Q IS SEK'!AG56:AJ56)</f>
        <v>29391</v>
      </c>
    </row>
    <row r="7" spans="1:30" ht="14.25">
      <c r="A7" s="441" t="s">
        <v>313</v>
      </c>
      <c r="B7" s="281">
        <v>55247</v>
      </c>
      <c r="C7" s="287" t="s">
        <v>330</v>
      </c>
      <c r="D7" s="281">
        <f>AVERAGE('Q BS SEK'!B20:F20)</f>
        <v>58125.8</v>
      </c>
      <c r="E7" s="287" t="s">
        <v>330</v>
      </c>
      <c r="F7" s="281">
        <f>AVERAGE('Q BS SEK'!C20:G20)</f>
        <v>53838.400000000001</v>
      </c>
      <c r="G7" s="281">
        <f>AVERAGE('Q BS SEK'!D20:H20)</f>
        <v>50984.2</v>
      </c>
      <c r="H7" s="288">
        <f>AVERAGE('Q BS SEK'!E20:I20)</f>
        <v>48546</v>
      </c>
      <c r="I7" s="288">
        <f>AVERAGE('Q BS SEK'!F20:J20)</f>
        <v>45923</v>
      </c>
      <c r="J7" s="10">
        <f>AVERAGE('Q BS SEK'!G20:K20)</f>
        <v>41263.599999999999</v>
      </c>
      <c r="K7" s="10">
        <f>AVERAGE('Q BS SEK'!H20:L20)</f>
        <v>44378.2</v>
      </c>
      <c r="L7" s="10">
        <f>AVERAGE('Q BS SEK'!I20:M20)</f>
        <v>47557.2</v>
      </c>
      <c r="M7" s="10">
        <f>AVERAGE('Q BS SEK'!J20:N20)</f>
        <v>50821.8</v>
      </c>
      <c r="N7" s="10">
        <f>AVERAGE('Q BS SEK'!K20:O20)</f>
        <v>52171.4</v>
      </c>
      <c r="O7" s="10">
        <f>AVERAGE('Q BS SEK'!L20:P20)</f>
        <v>54677.599999999999</v>
      </c>
      <c r="P7" s="10">
        <f>AVERAGE('Q BS SEK'!M20:Q20)</f>
        <v>55215.6</v>
      </c>
      <c r="Q7" s="10">
        <f>AVERAGE('Q BS SEK'!N20:R20)</f>
        <v>56737.8</v>
      </c>
      <c r="R7" s="10">
        <f>AVERAGE('Q BS SEK'!O20:S20)</f>
        <v>56130.8</v>
      </c>
      <c r="S7" s="10">
        <f>AVERAGE('Q BS SEK'!P20:T20)</f>
        <v>57672</v>
      </c>
      <c r="T7" s="10">
        <f>AVERAGE('Q BS SEK'!Q20:U20)</f>
        <v>59851.8</v>
      </c>
      <c r="U7" s="10">
        <f>AVERAGE('Q BS SEK'!R20:V20)</f>
        <v>64095.8</v>
      </c>
      <c r="V7" s="10">
        <f>AVERAGE('Q BS SEK'!S20:W20)</f>
        <v>65096.4</v>
      </c>
      <c r="W7" s="10">
        <f>AVERAGE('Q BS SEK'!T20:X20)</f>
        <v>69285.600000000006</v>
      </c>
      <c r="X7" s="10">
        <f>AVERAGE('Q BS SEK'!U20:Y20)</f>
        <v>72909.600000000006</v>
      </c>
      <c r="Y7" s="10">
        <f>AVERAGE('Q BS SEK'!V20:Z20)</f>
        <v>76565.600000000006</v>
      </c>
      <c r="Z7" s="10">
        <f>AVERAGE('Q BS SEK'!W20:AA20)</f>
        <v>78811.199999999997</v>
      </c>
      <c r="AA7" s="10">
        <f>AVERAGE('Q BS SEK'!X20:AB20)</f>
        <v>84131.199999999997</v>
      </c>
      <c r="AB7" s="10">
        <f>AVERAGE('Q BS SEK'!Y20:AC20)</f>
        <v>87089.4</v>
      </c>
      <c r="AC7" s="10">
        <f>AVERAGE('Q BS SEK'!Z20:AD20)</f>
        <v>91991.6</v>
      </c>
      <c r="AD7" s="450">
        <f>AVERAGE('Q BS SEK'!AA20:AE20)</f>
        <v>94406.2</v>
      </c>
    </row>
    <row r="8" spans="1:30" ht="13.15">
      <c r="A8" s="442" t="s">
        <v>314</v>
      </c>
      <c r="B8" s="283">
        <f>B6/B7</f>
        <v>0.30141003131391747</v>
      </c>
      <c r="C8" s="283"/>
      <c r="D8" s="283">
        <f>D6/D7</f>
        <v>0.29375939772011739</v>
      </c>
      <c r="E8" s="283"/>
      <c r="F8" s="283">
        <f t="shared" ref="F8:M8" si="0">F6/F7</f>
        <v>0.25931305536568694</v>
      </c>
      <c r="G8" s="283">
        <f t="shared" si="0"/>
        <v>0.28057711997050067</v>
      </c>
      <c r="H8" s="283">
        <f t="shared" si="0"/>
        <v>0.33650558233428091</v>
      </c>
      <c r="I8" s="283">
        <f t="shared" si="0"/>
        <v>0.35775101800840536</v>
      </c>
      <c r="J8" s="283">
        <f t="shared" si="0"/>
        <v>0.40893184307719155</v>
      </c>
      <c r="K8" s="283">
        <f t="shared" si="0"/>
        <v>0.39199426745564264</v>
      </c>
      <c r="L8" s="283">
        <f t="shared" si="0"/>
        <v>0.34741322029051336</v>
      </c>
      <c r="M8" s="283">
        <f t="shared" si="0"/>
        <v>0.3278120806425589</v>
      </c>
      <c r="N8" s="283">
        <f t="shared" ref="N8" si="1">N6/N7</f>
        <v>0.30110366982676329</v>
      </c>
      <c r="O8" s="283">
        <f t="shared" ref="O8:T8" si="2">O6/O7</f>
        <v>0.27267107554098935</v>
      </c>
      <c r="P8" s="283">
        <f t="shared" si="2"/>
        <v>0.26765986424126514</v>
      </c>
      <c r="Q8" s="283">
        <f t="shared" si="2"/>
        <v>0.2653962613989263</v>
      </c>
      <c r="R8" s="283">
        <f t="shared" si="2"/>
        <v>0.29392062824688048</v>
      </c>
      <c r="S8" s="283">
        <f t="shared" si="2"/>
        <v>0.30234775974476347</v>
      </c>
      <c r="T8" s="283">
        <f t="shared" si="2"/>
        <v>0.30291486638664167</v>
      </c>
      <c r="U8" s="283">
        <f t="shared" ref="U8" si="3">U6/U7</f>
        <v>0.29998845478174857</v>
      </c>
      <c r="V8" s="283">
        <f t="shared" ref="V8" si="4">V6/V7</f>
        <v>0.31241358969159583</v>
      </c>
      <c r="W8" s="283">
        <f t="shared" ref="W8:AD8" si="5">W6/W7</f>
        <v>0.32204383017538996</v>
      </c>
      <c r="X8" s="283">
        <f t="shared" si="5"/>
        <v>0.3220014922589069</v>
      </c>
      <c r="Y8" s="283">
        <f t="shared" si="5"/>
        <v>0.32373546344572496</v>
      </c>
      <c r="Z8" s="283">
        <f t="shared" si="5"/>
        <v>0.33052408794689081</v>
      </c>
      <c r="AA8" s="283">
        <f t="shared" si="5"/>
        <v>0.32465957932372297</v>
      </c>
      <c r="AB8" s="283">
        <f t="shared" si="5"/>
        <v>0.32196800069813319</v>
      </c>
      <c r="AC8" s="283">
        <f t="shared" si="5"/>
        <v>0.31186543119154353</v>
      </c>
      <c r="AD8" s="724">
        <f t="shared" si="5"/>
        <v>0.31132489179736078</v>
      </c>
    </row>
    <row r="9" spans="1:30">
      <c r="A9" s="441"/>
      <c r="B9" s="280"/>
      <c r="C9" s="280"/>
      <c r="D9" s="280"/>
      <c r="E9" s="280"/>
      <c r="F9" s="280"/>
      <c r="Y9" s="154"/>
      <c r="AB9" s="154"/>
      <c r="AC9" s="154"/>
      <c r="AD9" s="528"/>
    </row>
    <row r="10" spans="1:30" ht="13.15">
      <c r="A10" s="620" t="s">
        <v>315</v>
      </c>
      <c r="B10" s="621"/>
      <c r="C10" s="621"/>
      <c r="D10" s="621"/>
      <c r="E10" s="621"/>
      <c r="F10" s="621"/>
      <c r="G10" s="621"/>
      <c r="H10" s="621"/>
      <c r="I10" s="621"/>
      <c r="J10" s="621"/>
      <c r="K10" s="621"/>
      <c r="L10" s="621"/>
      <c r="M10" s="621"/>
      <c r="N10" s="621"/>
      <c r="O10" s="621"/>
      <c r="P10" s="621"/>
      <c r="Q10" s="621"/>
      <c r="R10" s="621"/>
      <c r="S10" s="621"/>
      <c r="T10" s="621"/>
      <c r="U10" s="621"/>
      <c r="V10" s="621"/>
      <c r="W10" s="621"/>
      <c r="X10" s="621"/>
      <c r="Y10" s="622"/>
      <c r="Z10" s="621"/>
      <c r="AA10" s="621"/>
      <c r="AB10" s="622"/>
      <c r="AC10" s="622"/>
      <c r="AD10" s="623"/>
    </row>
    <row r="11" spans="1:30">
      <c r="A11" s="443" t="s">
        <v>28</v>
      </c>
      <c r="B11" s="281">
        <f>' Q IS SEK'!I19</f>
        <v>22645</v>
      </c>
      <c r="C11" s="281"/>
      <c r="D11" s="281">
        <f>' Q IS SEK'!J19</f>
        <v>21906</v>
      </c>
      <c r="E11" s="281"/>
      <c r="F11" s="281">
        <f>' Q IS SEK'!K19</f>
        <v>24461</v>
      </c>
      <c r="G11" s="281">
        <f>' Q IS SEK'!L19</f>
        <v>23675</v>
      </c>
      <c r="H11" s="281">
        <f>' Q IS SEK'!M19</f>
        <v>25321</v>
      </c>
      <c r="I11" s="281">
        <f>' Q IS SEK'!O19</f>
        <v>24181</v>
      </c>
      <c r="J11" s="281">
        <f>' Q IS SEK'!P19</f>
        <v>25580</v>
      </c>
      <c r="K11" s="281">
        <f>' Q IS SEK'!Q19</f>
        <v>26676</v>
      </c>
      <c r="L11" s="281">
        <f>' Q IS SEK'!R19</f>
        <v>27319</v>
      </c>
      <c r="M11" s="281">
        <f>' Q IS SEK'!S19</f>
        <v>25098</v>
      </c>
      <c r="N11" s="399">
        <f>' Q IS SEK'!T19</f>
        <v>24102</v>
      </c>
      <c r="O11" s="399">
        <f>' Q IS SEK'!U19</f>
        <v>24849</v>
      </c>
      <c r="P11" s="281">
        <f>' Q IS SEK'!V19</f>
        <v>25738</v>
      </c>
      <c r="Q11" s="281">
        <f>' Q IS SEK'!W19</f>
        <v>26021</v>
      </c>
      <c r="R11" s="399">
        <f>' Q IS SEK'!X19</f>
        <v>27534</v>
      </c>
      <c r="S11" s="399">
        <f>' Q IS SEK'!Y19</f>
        <v>27824</v>
      </c>
      <c r="T11" s="399">
        <f>' Q IS SEK'!Z19</f>
        <v>29533</v>
      </c>
      <c r="U11" s="281">
        <f>' Q IS SEK'!AA19</f>
        <v>30086</v>
      </c>
      <c r="V11" s="281">
        <f>' Q IS SEK'!AB19</f>
        <v>33111</v>
      </c>
      <c r="W11" s="281">
        <f>' Q IS SEK'!AC19</f>
        <v>38074</v>
      </c>
      <c r="X11" s="281">
        <f>' Q IS SEK'!AD19</f>
        <v>40054</v>
      </c>
      <c r="Y11" s="281">
        <f>' Q IS SEK'!AE19</f>
        <v>39861</v>
      </c>
      <c r="Z11" s="281">
        <f>' Q IS SEK'!AF19</f>
        <v>43364</v>
      </c>
      <c r="AA11" s="281">
        <f>' Q IS SEK'!AG19</f>
        <v>44485</v>
      </c>
      <c r="AB11" s="281">
        <f>' Q IS SEK'!AH19</f>
        <v>44954</v>
      </c>
      <c r="AC11" s="281">
        <f>' Q IS SEK'!AI19</f>
        <v>42875</v>
      </c>
      <c r="AD11" s="534">
        <f>' Q IS SEK'!AJ19</f>
        <v>44803</v>
      </c>
    </row>
    <row r="12" spans="1:30">
      <c r="A12" s="444" t="s">
        <v>54</v>
      </c>
      <c r="B12" s="281">
        <f>' Q IS SEK'!I35</f>
        <v>4859</v>
      </c>
      <c r="C12" s="281"/>
      <c r="D12" s="281">
        <f>' Q IS SEK'!J35</f>
        <v>4833</v>
      </c>
      <c r="E12" s="281"/>
      <c r="F12" s="281">
        <f>' Q IS SEK'!K35</f>
        <v>5430</v>
      </c>
      <c r="G12" s="281">
        <f>' Q IS SEK'!L35</f>
        <v>5263</v>
      </c>
      <c r="H12" s="281">
        <f>' Q IS SEK'!M35</f>
        <v>5661</v>
      </c>
      <c r="I12" s="281">
        <f>' Q IS SEK'!O35</f>
        <v>5048</v>
      </c>
      <c r="J12" s="281">
        <f>' Q IS SEK'!P35</f>
        <v>5379</v>
      </c>
      <c r="K12" s="281">
        <f>' Q IS SEK'!Q35</f>
        <v>5843</v>
      </c>
      <c r="L12" s="281">
        <f>' Q IS SEK'!R35</f>
        <v>5627</v>
      </c>
      <c r="M12" s="281">
        <f>' Q IS SEK'!S35</f>
        <v>5124</v>
      </c>
      <c r="N12" s="399">
        <f>' Q IS SEK'!T35</f>
        <v>3889</v>
      </c>
      <c r="O12" s="399">
        <f>' Q IS SEK'!U35</f>
        <v>4760</v>
      </c>
      <c r="P12" s="281">
        <f>' Q IS SEK'!V35</f>
        <v>5373</v>
      </c>
      <c r="Q12" s="281">
        <f>' Q IS SEK'!W35</f>
        <v>5387</v>
      </c>
      <c r="R12" s="399">
        <f>' Q IS SEK'!X35</f>
        <v>5924</v>
      </c>
      <c r="S12" s="399">
        <f>' Q IS SEK'!Y35</f>
        <v>6000</v>
      </c>
      <c r="T12" s="399">
        <f>' Q IS SEK'!Z35</f>
        <v>6248</v>
      </c>
      <c r="U12" s="281">
        <f>' Q IS SEK'!AA35</f>
        <v>6749</v>
      </c>
      <c r="V12" s="281">
        <f>' Q IS SEK'!AB35</f>
        <v>7279</v>
      </c>
      <c r="W12" s="281">
        <f>' Q IS SEK'!AC35</f>
        <v>8378</v>
      </c>
      <c r="X12" s="281">
        <f>' Q IS SEK'!AD35</f>
        <v>7810</v>
      </c>
      <c r="Y12" s="281">
        <f>' Q IS SEK'!AE35</f>
        <v>8699</v>
      </c>
      <c r="Z12" s="281">
        <f>' Q IS SEK'!AF35</f>
        <v>9189</v>
      </c>
      <c r="AA12" s="281">
        <f>' Q IS SEK'!AG35</f>
        <v>10117</v>
      </c>
      <c r="AB12" s="281">
        <f>' Q IS SEK'!AH35</f>
        <v>9086</v>
      </c>
      <c r="AC12" s="281">
        <f>' Q IS SEK'!AI35</f>
        <v>9345</v>
      </c>
      <c r="AD12" s="534">
        <f>' Q IS SEK'!AJ35</f>
        <v>9466</v>
      </c>
    </row>
    <row r="13" spans="1:30">
      <c r="A13" s="444" t="s">
        <v>316</v>
      </c>
      <c r="B13" s="281">
        <v>942</v>
      </c>
      <c r="C13" s="281"/>
      <c r="D13" s="281">
        <v>777</v>
      </c>
      <c r="E13" s="281"/>
      <c r="F13" s="281">
        <v>855</v>
      </c>
      <c r="G13" s="281">
        <v>823</v>
      </c>
      <c r="H13" s="281">
        <v>868</v>
      </c>
      <c r="I13" s="281">
        <v>1079</v>
      </c>
      <c r="J13" s="281">
        <v>1133</v>
      </c>
      <c r="K13" s="281">
        <v>1240</v>
      </c>
      <c r="L13" s="281">
        <v>1248</v>
      </c>
      <c r="M13" s="281">
        <v>1291</v>
      </c>
      <c r="N13" s="399">
        <v>1286</v>
      </c>
      <c r="O13" s="399">
        <f>'Q CF SEK'!P7</f>
        <v>1300</v>
      </c>
      <c r="P13" s="281">
        <f>'Q CF SEK'!Q7</f>
        <v>1312</v>
      </c>
      <c r="Q13" s="281">
        <f>'Q CF SEK'!R7</f>
        <v>1278</v>
      </c>
      <c r="R13" s="399">
        <f>'Q CF SEK'!S7</f>
        <v>1338</v>
      </c>
      <c r="S13" s="399">
        <f>'Q CF SEK'!T7</f>
        <v>1400</v>
      </c>
      <c r="T13" s="399">
        <f>'Q CF SEK'!U7</f>
        <v>1450</v>
      </c>
      <c r="U13" s="281">
        <f>'Q CF SEK'!V7</f>
        <v>1441</v>
      </c>
      <c r="V13" s="281">
        <f>'Q CF SEK'!W7</f>
        <v>1491</v>
      </c>
      <c r="W13" s="281">
        <f>'Q CF SEK'!X7</f>
        <v>1633</v>
      </c>
      <c r="X13" s="281">
        <f>'Q CF SEK'!Y7</f>
        <v>1768</v>
      </c>
      <c r="Y13" s="281">
        <f>'Q CF SEK'!Z7</f>
        <v>1778</v>
      </c>
      <c r="Z13" s="281">
        <f>'Q CF SEK'!AA7</f>
        <v>1881</v>
      </c>
      <c r="AA13" s="281">
        <f>'Q CF SEK'!AB7</f>
        <v>1990</v>
      </c>
      <c r="AB13" s="281">
        <f>'Q CF SEK'!AC7</f>
        <v>2112</v>
      </c>
      <c r="AC13" s="281">
        <f>'Q CF SEK'!AD7</f>
        <v>2074</v>
      </c>
      <c r="AD13" s="534">
        <f>'Q CF SEK'!AE7</f>
        <v>2160</v>
      </c>
    </row>
    <row r="14" spans="1:30" ht="13.15">
      <c r="A14" s="442" t="s">
        <v>59</v>
      </c>
      <c r="B14" s="284">
        <f>B12+B13</f>
        <v>5801</v>
      </c>
      <c r="C14" s="284"/>
      <c r="D14" s="284">
        <f>D12+D13</f>
        <v>5610</v>
      </c>
      <c r="E14" s="284"/>
      <c r="F14" s="284">
        <f t="shared" ref="F14:K14" si="6">F12+F13</f>
        <v>6285</v>
      </c>
      <c r="G14" s="284">
        <f t="shared" si="6"/>
        <v>6086</v>
      </c>
      <c r="H14" s="284">
        <f t="shared" si="6"/>
        <v>6529</v>
      </c>
      <c r="I14" s="284">
        <f t="shared" si="6"/>
        <v>6127</v>
      </c>
      <c r="J14" s="284">
        <f t="shared" si="6"/>
        <v>6512</v>
      </c>
      <c r="K14" s="284">
        <f t="shared" si="6"/>
        <v>7083</v>
      </c>
      <c r="L14" s="284">
        <f t="shared" ref="L14:O14" si="7">L12+L13</f>
        <v>6875</v>
      </c>
      <c r="M14" s="284">
        <f t="shared" si="7"/>
        <v>6415</v>
      </c>
      <c r="N14" s="284">
        <f t="shared" si="7"/>
        <v>5175</v>
      </c>
      <c r="O14" s="284">
        <f t="shared" si="7"/>
        <v>6060</v>
      </c>
      <c r="P14" s="284">
        <f t="shared" ref="P14:T14" si="8">P12+P13</f>
        <v>6685</v>
      </c>
      <c r="Q14" s="284">
        <f t="shared" si="8"/>
        <v>6665</v>
      </c>
      <c r="R14" s="284">
        <f t="shared" si="8"/>
        <v>7262</v>
      </c>
      <c r="S14" s="284">
        <f t="shared" si="8"/>
        <v>7400</v>
      </c>
      <c r="T14" s="284">
        <f t="shared" si="8"/>
        <v>7698</v>
      </c>
      <c r="U14" s="284">
        <f t="shared" ref="U14:Y14" si="9">U12+U13</f>
        <v>8190</v>
      </c>
      <c r="V14" s="284">
        <f t="shared" si="9"/>
        <v>8770</v>
      </c>
      <c r="W14" s="284">
        <f t="shared" si="9"/>
        <v>10011</v>
      </c>
      <c r="X14" s="284">
        <f t="shared" si="9"/>
        <v>9578</v>
      </c>
      <c r="Y14" s="284">
        <f t="shared" si="9"/>
        <v>10477</v>
      </c>
      <c r="Z14" s="284">
        <f>Z12+Z13</f>
        <v>11070</v>
      </c>
      <c r="AA14" s="284">
        <f>AA12+AA13</f>
        <v>12107</v>
      </c>
      <c r="AB14" s="284">
        <f>AB12+AB13</f>
        <v>11198</v>
      </c>
      <c r="AC14" s="284">
        <f>AC12+AC13</f>
        <v>11419</v>
      </c>
      <c r="AD14" s="535">
        <f>AD12+AD13</f>
        <v>11626</v>
      </c>
    </row>
    <row r="15" spans="1:30" ht="13.15">
      <c r="A15" s="442" t="s">
        <v>317</v>
      </c>
      <c r="B15" s="282">
        <f>B14/B11</f>
        <v>0.25617134025171118</v>
      </c>
      <c r="C15" s="282"/>
      <c r="D15" s="282">
        <f>D14/D11</f>
        <v>0.25609422076143523</v>
      </c>
      <c r="E15" s="282"/>
      <c r="F15" s="282">
        <f t="shared" ref="F15:K15" si="10">F14/F11</f>
        <v>0.2569396181676955</v>
      </c>
      <c r="G15" s="282">
        <f t="shared" si="10"/>
        <v>0.25706441393875396</v>
      </c>
      <c r="H15" s="282">
        <f t="shared" si="10"/>
        <v>0.2578492160657162</v>
      </c>
      <c r="I15" s="282">
        <f t="shared" si="10"/>
        <v>0.25338075348414046</v>
      </c>
      <c r="J15" s="282">
        <f t="shared" si="10"/>
        <v>0.25457388584831903</v>
      </c>
      <c r="K15" s="282">
        <f t="shared" si="10"/>
        <v>0.26551956815114708</v>
      </c>
      <c r="L15" s="282">
        <f t="shared" ref="L15:P15" si="11">L14/L11</f>
        <v>0.25165635638200518</v>
      </c>
      <c r="M15" s="282">
        <f t="shared" si="11"/>
        <v>0.25559805562196192</v>
      </c>
      <c r="N15" s="282">
        <f t="shared" si="11"/>
        <v>0.21471247199402541</v>
      </c>
      <c r="O15" s="282">
        <f t="shared" si="11"/>
        <v>0.24387299287697695</v>
      </c>
      <c r="P15" s="283">
        <f t="shared" si="11"/>
        <v>0.25973269096277879</v>
      </c>
      <c r="Q15" s="283">
        <f t="shared" ref="Q15:U15" si="12">Q14/Q11</f>
        <v>0.25613927212635945</v>
      </c>
      <c r="R15" s="282">
        <f t="shared" si="12"/>
        <v>0.26374664051717878</v>
      </c>
      <c r="S15" s="282">
        <f t="shared" si="12"/>
        <v>0.26595744680851063</v>
      </c>
      <c r="T15" s="282">
        <f t="shared" si="12"/>
        <v>0.26065756949852709</v>
      </c>
      <c r="U15" s="283">
        <f t="shared" si="12"/>
        <v>0.27221963704048396</v>
      </c>
      <c r="V15" s="283">
        <f t="shared" ref="V15" si="13">V14/V11</f>
        <v>0.26486666062637793</v>
      </c>
      <c r="W15" s="283">
        <f t="shared" ref="W15:AA15" si="14">W14/W11</f>
        <v>0.26293533645007089</v>
      </c>
      <c r="X15" s="283">
        <f t="shared" si="14"/>
        <v>0.23912717830928246</v>
      </c>
      <c r="Y15" s="283">
        <f t="shared" si="14"/>
        <v>0.26283836331251098</v>
      </c>
      <c r="Z15" s="283">
        <f t="shared" si="14"/>
        <v>0.25528087814777234</v>
      </c>
      <c r="AA15" s="283">
        <f t="shared" si="14"/>
        <v>0.27215915477127123</v>
      </c>
      <c r="AB15" s="283">
        <f>AB14/AB11</f>
        <v>0.24909907905859324</v>
      </c>
      <c r="AC15" s="283">
        <f>AC14/AC11</f>
        <v>0.26633236151603501</v>
      </c>
      <c r="AD15" s="724">
        <f>AD14/AD11</f>
        <v>0.25949155190500633</v>
      </c>
    </row>
    <row r="16" spans="1:30">
      <c r="A16" s="441"/>
      <c r="B16" s="285"/>
      <c r="C16" s="285"/>
      <c r="D16" s="285"/>
      <c r="E16" s="285"/>
      <c r="F16" s="285"/>
      <c r="G16" s="285"/>
      <c r="Y16" s="154"/>
      <c r="AD16" s="316"/>
    </row>
    <row r="17" spans="1:30">
      <c r="A17" s="441" t="s">
        <v>318</v>
      </c>
      <c r="B17" s="281">
        <f>SUM(' Q IS SEK'!F19:I19)</f>
        <v>85653</v>
      </c>
      <c r="C17" s="281"/>
      <c r="D17" s="281">
        <f>SUM(' Q IS SEK'!G19:J19)</f>
        <v>86981</v>
      </c>
      <c r="E17" s="281"/>
      <c r="F17" s="281">
        <f>SUM(' Q IS SEK'!H19:K19)</f>
        <v>90045</v>
      </c>
      <c r="G17" s="281">
        <f>SUM(' Q IS SEK'!I19:L19)</f>
        <v>92687</v>
      </c>
      <c r="H17" s="288">
        <f>SUM(' Q IS SEK'!J19:M19)</f>
        <v>95363</v>
      </c>
      <c r="I17" s="288">
        <f>SUM(' Q IS SEK'!K19:O19)</f>
        <v>97638</v>
      </c>
      <c r="J17" s="288">
        <f>SUM(' Q IS SEK'!L19:P19)</f>
        <v>98757</v>
      </c>
      <c r="K17" s="10">
        <f>SUM(' Q IS SEK'!M19:Q19)</f>
        <v>101758</v>
      </c>
      <c r="L17" s="10">
        <f>SUM(' Q IS SEK'!O19:R19)</f>
        <v>103756</v>
      </c>
      <c r="M17" s="10">
        <f>SUM(' Q IS SEK'!P19:S19)</f>
        <v>104673</v>
      </c>
      <c r="N17" s="10">
        <f>SUM(' Q IS SEK'!Q19:T19)</f>
        <v>103195</v>
      </c>
      <c r="O17" s="10">
        <f>SUM(' Q IS SEK'!R19:U19)</f>
        <v>101368</v>
      </c>
      <c r="P17" s="10">
        <f>SUM(' Q IS SEK'!S19:V19)</f>
        <v>99787</v>
      </c>
      <c r="Q17" s="10">
        <f>SUM(' Q IS SEK'!T19:W19)</f>
        <v>100710</v>
      </c>
      <c r="R17" s="10">
        <f>SUM(' Q IS SEK'!U19:X19)</f>
        <v>104142</v>
      </c>
      <c r="S17" s="10">
        <f>SUM(' Q IS SEK'!V19:Y19)</f>
        <v>107117</v>
      </c>
      <c r="T17" s="10">
        <f>SUM(' Q IS SEK'!W19:Z19)</f>
        <v>110912</v>
      </c>
      <c r="U17" s="10">
        <f>SUM(' Q IS SEK'!X19:AA19)</f>
        <v>114977</v>
      </c>
      <c r="V17" s="10">
        <f>SUM(' Q IS SEK'!Y19:AB19)</f>
        <v>120554</v>
      </c>
      <c r="W17" s="10">
        <f>SUM(' Q IS SEK'!Z19:AC19)</f>
        <v>130804</v>
      </c>
      <c r="X17" s="10">
        <f>SUM(' Q IS SEK'!AA19:AD19)</f>
        <v>141325</v>
      </c>
      <c r="Y17" s="10">
        <f>SUM(' Q IS SEK'!AB19:AE19)</f>
        <v>151100</v>
      </c>
      <c r="Z17" s="10">
        <f>SUM(' Q IS SEK'!AC19:AF19)</f>
        <v>161353</v>
      </c>
      <c r="AA17" s="10">
        <f>SUM(' Q IS SEK'!AD19:AG19)</f>
        <v>167764</v>
      </c>
      <c r="AB17" s="10">
        <f>SUM(' Q IS SEK'!AE19:AH19)</f>
        <v>172664</v>
      </c>
      <c r="AC17" s="10">
        <f>SUM(' Q IS SEK'!AF19:AI19)</f>
        <v>175678</v>
      </c>
      <c r="AD17" s="450">
        <f>SUM(' Q IS SEK'!AG19:AJ19)</f>
        <v>177117</v>
      </c>
    </row>
    <row r="18" spans="1:30">
      <c r="A18" s="444" t="s">
        <v>319</v>
      </c>
      <c r="B18" s="281">
        <f>SUM(' Q IS SEK'!F35:I35)</f>
        <v>18748</v>
      </c>
      <c r="C18" s="281"/>
      <c r="D18" s="281">
        <f>SUM(' Q IS SEK'!G35:J35)</f>
        <v>19291</v>
      </c>
      <c r="E18" s="281"/>
      <c r="F18" s="281">
        <f>SUM(' Q IS SEK'!H35:K35)</f>
        <v>20124</v>
      </c>
      <c r="G18" s="281">
        <f>SUM(' Q IS SEK'!I35:L35)</f>
        <v>20385</v>
      </c>
      <c r="H18" s="288">
        <f>SUM(' Q IS SEK'!J35:M35)</f>
        <v>21187</v>
      </c>
      <c r="I18" s="288">
        <f>SUM(' Q IS SEK'!K35:O35)</f>
        <v>21402</v>
      </c>
      <c r="J18" s="10">
        <f>SUM(' Q IS SEK'!L35:P35)</f>
        <v>21351</v>
      </c>
      <c r="K18" s="10">
        <f>SUM(' Q IS SEK'!M35:Q35)</f>
        <v>21931</v>
      </c>
      <c r="L18" s="10">
        <f>SUM(' Q IS SEK'!O35:R35)</f>
        <v>21897</v>
      </c>
      <c r="M18" s="10">
        <f>SUM(' Q IS SEK'!P35:S35)</f>
        <v>21973</v>
      </c>
      <c r="N18" s="10">
        <f>SUM(' Q IS SEK'!Q35:T35)</f>
        <v>20483</v>
      </c>
      <c r="O18" s="10">
        <f>SUM(' Q IS SEK'!R35:U35)</f>
        <v>19400</v>
      </c>
      <c r="P18" s="10">
        <f>SUM(' Q IS SEK'!S35:V35)</f>
        <v>19146</v>
      </c>
      <c r="Q18" s="10">
        <f>SUM(' Q IS SEK'!T35:W35)</f>
        <v>19409</v>
      </c>
      <c r="R18" s="10">
        <f>SUM(' Q IS SEK'!U35:X35)</f>
        <v>21444</v>
      </c>
      <c r="S18" s="10">
        <f>SUM(' Q IS SEK'!V35:Y35)</f>
        <v>22684</v>
      </c>
      <c r="T18" s="10">
        <f>SUM(' Q IS SEK'!W35:Z35)</f>
        <v>23559</v>
      </c>
      <c r="U18" s="10">
        <f>SUM(' Q IS SEK'!X35:AA35)</f>
        <v>24921</v>
      </c>
      <c r="V18" s="10">
        <f>SUM(' Q IS SEK'!Y35:AB35)</f>
        <v>26276</v>
      </c>
      <c r="W18" s="10">
        <f>SUM(' Q IS SEK'!Z35:AC35)</f>
        <v>28654</v>
      </c>
      <c r="X18" s="10">
        <f>SUM(' Q IS SEK'!AA35:AD35)</f>
        <v>30216</v>
      </c>
      <c r="Y18" s="10">
        <f>SUM(' Q IS SEK'!AB35:AE35)</f>
        <v>32166</v>
      </c>
      <c r="Z18" s="10">
        <f>SUM(' Q IS SEK'!AC35:AF35)</f>
        <v>34076</v>
      </c>
      <c r="AA18" s="10">
        <f>SUM(' Q IS SEK'!AD35:AG35)</f>
        <v>35815</v>
      </c>
      <c r="AB18" s="10">
        <f>SUM(' Q IS SEK'!AE35:AH35)</f>
        <v>37091</v>
      </c>
      <c r="AC18" s="10">
        <f>SUM(' Q IS SEK'!AF35:AI35)</f>
        <v>37737</v>
      </c>
      <c r="AD18" s="450">
        <f>SUM(' Q IS SEK'!AG35:AJ35)</f>
        <v>38014</v>
      </c>
    </row>
    <row r="19" spans="1:30">
      <c r="A19" s="444" t="s">
        <v>320</v>
      </c>
      <c r="B19" s="281">
        <v>3635</v>
      </c>
      <c r="C19" s="281"/>
      <c r="D19" s="281">
        <v>3594</v>
      </c>
      <c r="E19" s="281"/>
      <c r="F19" s="281">
        <v>3635</v>
      </c>
      <c r="G19" s="281">
        <v>3112</v>
      </c>
      <c r="H19" s="281">
        <v>3323</v>
      </c>
      <c r="I19" s="281">
        <v>3625</v>
      </c>
      <c r="J19" s="288">
        <v>3903</v>
      </c>
      <c r="K19" s="10">
        <f t="shared" ref="K19:O19" si="15">SUM(H13:K13)</f>
        <v>4320</v>
      </c>
      <c r="L19" s="10">
        <f t="shared" si="15"/>
        <v>4700</v>
      </c>
      <c r="M19" s="10">
        <f t="shared" si="15"/>
        <v>4912</v>
      </c>
      <c r="N19" s="10">
        <f t="shared" si="15"/>
        <v>5065</v>
      </c>
      <c r="O19" s="10">
        <f t="shared" si="15"/>
        <v>5125</v>
      </c>
      <c r="P19" s="10">
        <f t="shared" ref="P19:T19" si="16">SUM(M13:P13)</f>
        <v>5189</v>
      </c>
      <c r="Q19" s="10">
        <f t="shared" si="16"/>
        <v>5176</v>
      </c>
      <c r="R19" s="10">
        <f t="shared" si="16"/>
        <v>5228</v>
      </c>
      <c r="S19" s="10">
        <f t="shared" si="16"/>
        <v>5328</v>
      </c>
      <c r="T19" s="10">
        <f t="shared" si="16"/>
        <v>5466</v>
      </c>
      <c r="U19" s="10">
        <f t="shared" ref="U19:Y19" si="17">SUM(R13:U13)</f>
        <v>5629</v>
      </c>
      <c r="V19" s="10">
        <f t="shared" si="17"/>
        <v>5782</v>
      </c>
      <c r="W19" s="10">
        <f t="shared" si="17"/>
        <v>6015</v>
      </c>
      <c r="X19" s="10">
        <f t="shared" si="17"/>
        <v>6333</v>
      </c>
      <c r="Y19" s="10">
        <f t="shared" si="17"/>
        <v>6670</v>
      </c>
      <c r="Z19" s="10">
        <f>SUM(W13:Z13)</f>
        <v>7060</v>
      </c>
      <c r="AA19" s="10">
        <f>SUM(X13:AA13)</f>
        <v>7417</v>
      </c>
      <c r="AB19" s="10">
        <f>SUM(Y13:AB13)</f>
        <v>7761</v>
      </c>
      <c r="AC19" s="10">
        <f>SUM(Z13:AC13)</f>
        <v>8057</v>
      </c>
      <c r="AD19" s="450">
        <f>SUM(AA13:AD13)</f>
        <v>8336</v>
      </c>
    </row>
    <row r="20" spans="1:30" ht="13.15">
      <c r="A20" s="445" t="s">
        <v>321</v>
      </c>
      <c r="B20" s="284">
        <f>B18+B19</f>
        <v>22383</v>
      </c>
      <c r="C20" s="284"/>
      <c r="D20" s="284">
        <f>D18+D19</f>
        <v>22885</v>
      </c>
      <c r="E20" s="284"/>
      <c r="F20" s="284">
        <f t="shared" ref="F20:K20" si="18">F18+F19</f>
        <v>23759</v>
      </c>
      <c r="G20" s="284">
        <f t="shared" si="18"/>
        <v>23497</v>
      </c>
      <c r="H20" s="284">
        <f t="shared" si="18"/>
        <v>24510</v>
      </c>
      <c r="I20" s="284">
        <f>I18+I19</f>
        <v>25027</v>
      </c>
      <c r="J20" s="284">
        <f>J18+J19</f>
        <v>25254</v>
      </c>
      <c r="K20" s="284">
        <f t="shared" si="18"/>
        <v>26251</v>
      </c>
      <c r="L20" s="284">
        <f t="shared" ref="L20:O20" si="19">L18+L19</f>
        <v>26597</v>
      </c>
      <c r="M20" s="284">
        <f t="shared" si="19"/>
        <v>26885</v>
      </c>
      <c r="N20" s="284">
        <f t="shared" si="19"/>
        <v>25548</v>
      </c>
      <c r="O20" s="284">
        <f t="shared" si="19"/>
        <v>24525</v>
      </c>
      <c r="P20" s="284">
        <f t="shared" ref="P20:U20" si="20">P18+P19</f>
        <v>24335</v>
      </c>
      <c r="Q20" s="413">
        <f t="shared" si="20"/>
        <v>24585</v>
      </c>
      <c r="R20" s="284">
        <f t="shared" si="20"/>
        <v>26672</v>
      </c>
      <c r="S20" s="284">
        <f t="shared" si="20"/>
        <v>28012</v>
      </c>
      <c r="T20" s="284">
        <f t="shared" si="20"/>
        <v>29025</v>
      </c>
      <c r="U20" s="413">
        <f t="shared" si="20"/>
        <v>30550</v>
      </c>
      <c r="V20" s="413">
        <f t="shared" ref="V20" si="21">V18+V19</f>
        <v>32058</v>
      </c>
      <c r="W20" s="413">
        <f t="shared" ref="W20:AB20" si="22">W18+W19</f>
        <v>34669</v>
      </c>
      <c r="X20" s="413">
        <f t="shared" si="22"/>
        <v>36549</v>
      </c>
      <c r="Y20" s="284">
        <f t="shared" si="22"/>
        <v>38836</v>
      </c>
      <c r="Z20" s="413">
        <f t="shared" si="22"/>
        <v>41136</v>
      </c>
      <c r="AA20" s="413">
        <f t="shared" si="22"/>
        <v>43232</v>
      </c>
      <c r="AB20" s="413">
        <f t="shared" si="22"/>
        <v>44852</v>
      </c>
      <c r="AC20" s="413">
        <f>AC18+AC19</f>
        <v>45794</v>
      </c>
      <c r="AD20" s="535">
        <f>AD18+AD19</f>
        <v>46350</v>
      </c>
    </row>
    <row r="21" spans="1:30" ht="13.15">
      <c r="A21" s="445" t="s">
        <v>322</v>
      </c>
      <c r="B21" s="282">
        <f>B20/B17</f>
        <v>0.26132184511926027</v>
      </c>
      <c r="C21" s="282"/>
      <c r="D21" s="282">
        <f>D20/D17</f>
        <v>0.26310343638265826</v>
      </c>
      <c r="E21" s="282"/>
      <c r="F21" s="282">
        <f t="shared" ref="F21:K21" si="23">F20/F17</f>
        <v>0.26385696040868456</v>
      </c>
      <c r="G21" s="282">
        <f t="shared" si="23"/>
        <v>0.25350912209910775</v>
      </c>
      <c r="H21" s="282">
        <f t="shared" si="23"/>
        <v>0.25701792099661297</v>
      </c>
      <c r="I21" s="282">
        <f t="shared" si="23"/>
        <v>0.25632438190048956</v>
      </c>
      <c r="J21" s="282">
        <f t="shared" si="23"/>
        <v>0.25571858197393604</v>
      </c>
      <c r="K21" s="282">
        <f t="shared" si="23"/>
        <v>0.25797480296389474</v>
      </c>
      <c r="L21" s="282">
        <f>L20/L17</f>
        <v>0.25634180191988898</v>
      </c>
      <c r="M21" s="282">
        <f t="shared" ref="M21:N21" si="24">M20/M17</f>
        <v>0.25684751559619001</v>
      </c>
      <c r="N21" s="282">
        <f t="shared" si="24"/>
        <v>0.24757013421192886</v>
      </c>
      <c r="O21" s="282">
        <f t="shared" ref="O21" si="25">O20/O17</f>
        <v>0.24194025728040408</v>
      </c>
      <c r="P21" s="283">
        <f t="shared" ref="P21:T21" si="26">P20/P17</f>
        <v>0.243869441911271</v>
      </c>
      <c r="Q21" s="283">
        <f t="shared" si="26"/>
        <v>0.24411677092642239</v>
      </c>
      <c r="R21" s="282">
        <f t="shared" si="26"/>
        <v>0.25611184728543718</v>
      </c>
      <c r="S21" s="282">
        <f t="shared" si="26"/>
        <v>0.2615084440378278</v>
      </c>
      <c r="T21" s="282">
        <f t="shared" si="26"/>
        <v>0.26169395556837854</v>
      </c>
      <c r="U21" s="283">
        <f t="shared" ref="U21:Y21" si="27">U20/U17</f>
        <v>0.26570531497603866</v>
      </c>
      <c r="V21" s="283">
        <f t="shared" si="27"/>
        <v>0.26592232526502646</v>
      </c>
      <c r="W21" s="283">
        <f t="shared" si="27"/>
        <v>0.26504541145530719</v>
      </c>
      <c r="X21" s="283">
        <f t="shared" si="27"/>
        <v>0.2586166637183796</v>
      </c>
      <c r="Y21" s="283">
        <f t="shared" si="27"/>
        <v>0.25702183984116478</v>
      </c>
      <c r="Z21" s="283">
        <f>Z20/Z17</f>
        <v>0.25494412871158267</v>
      </c>
      <c r="AA21" s="283">
        <f>AA20/AA17</f>
        <v>0.2576953339214611</v>
      </c>
      <c r="AB21" s="283">
        <f>AB20/AB17</f>
        <v>0.25976462956956864</v>
      </c>
      <c r="AC21" s="283">
        <f>AC20/AC17</f>
        <v>0.26067008959573768</v>
      </c>
      <c r="AD21" s="724">
        <f>AD20/AD17</f>
        <v>0.26169142431274245</v>
      </c>
    </row>
    <row r="22" spans="1:30">
      <c r="A22" s="441"/>
      <c r="B22" s="280"/>
      <c r="C22" s="280"/>
      <c r="D22" s="280"/>
      <c r="E22" s="280"/>
      <c r="F22" s="280"/>
      <c r="G22" s="280"/>
      <c r="Y22" s="154"/>
      <c r="AD22" s="316"/>
    </row>
    <row r="23" spans="1:30" ht="14.25">
      <c r="A23" s="441" t="s">
        <v>482</v>
      </c>
      <c r="B23" s="281">
        <f>'Q BS SEK'!E46</f>
        <v>-2466</v>
      </c>
      <c r="C23" s="287" t="s">
        <v>331</v>
      </c>
      <c r="D23" s="281">
        <f>'Q BS SEK'!F46</f>
        <v>-2565</v>
      </c>
      <c r="E23" s="281"/>
      <c r="F23" s="281">
        <f>'Q BS SEK'!G46</f>
        <v>-14383</v>
      </c>
      <c r="G23" s="281">
        <f>'Q BS SEK'!H46</f>
        <v>-11354</v>
      </c>
      <c r="H23" s="288">
        <f>'Q BS SEK'!I46</f>
        <v>-6702</v>
      </c>
      <c r="I23" s="288">
        <f>'Q BS SEK'!J46</f>
        <v>-8525</v>
      </c>
      <c r="J23" s="288">
        <f>'Q BS SEK'!K46</f>
        <v>-10935</v>
      </c>
      <c r="K23" s="288">
        <f>'Q BS SEK'!L46</f>
        <v>-13205</v>
      </c>
      <c r="L23" s="288">
        <f>'Q BS SEK'!M46</f>
        <v>-12013</v>
      </c>
      <c r="M23" s="288">
        <f>'Q BS SEK'!N46</f>
        <v>-13859</v>
      </c>
      <c r="N23" s="288">
        <f>'Q BS SEK'!O46</f>
        <v>-23772</v>
      </c>
      <c r="O23" s="288">
        <f>'Q BS SEK'!P46</f>
        <v>-18662</v>
      </c>
      <c r="P23" s="288">
        <f>'Q BS SEK'!Q46</f>
        <v>-16421</v>
      </c>
      <c r="Q23" s="288">
        <f>'Q BS SEK'!R46</f>
        <v>-11429</v>
      </c>
      <c r="R23" s="288">
        <f>'Q BS SEK'!S46</f>
        <v>-13076</v>
      </c>
      <c r="S23" s="288">
        <f>'Q BS SEK'!T46</f>
        <v>-9649</v>
      </c>
      <c r="T23" s="288">
        <f>'Q BS SEK'!U46</f>
        <v>-8151</v>
      </c>
      <c r="U23" s="288">
        <f>'Q BS SEK'!V46</f>
        <v>-6144</v>
      </c>
      <c r="V23" s="288">
        <f>'Q BS SEK'!W46</f>
        <v>-20437</v>
      </c>
      <c r="W23" s="288">
        <f>'Q BS SEK'!X46</f>
        <v>-24622</v>
      </c>
      <c r="X23" s="288">
        <f>'Q BS SEK'!Y46</f>
        <v>-26570</v>
      </c>
      <c r="Y23" s="288">
        <f>'Q BS SEK'!Z46</f>
        <v>-24124</v>
      </c>
      <c r="Z23" s="288">
        <f>'Q BS SEK'!AA46</f>
        <v>-31998</v>
      </c>
      <c r="AA23" s="288">
        <f>'Q BS SEK'!AB46</f>
        <v>-25293</v>
      </c>
      <c r="AB23" s="288">
        <f>'Q BS SEK'!AC46</f>
        <v>-23441</v>
      </c>
      <c r="AC23" s="288">
        <f>'Q BS SEK'!AD46</f>
        <v>-20810</v>
      </c>
      <c r="AD23" s="482">
        <f>'Q BS SEK'!AE46</f>
        <v>-21622</v>
      </c>
    </row>
    <row r="24" spans="1:30">
      <c r="A24" s="444"/>
      <c r="B24" s="311"/>
      <c r="C24" s="280"/>
      <c r="D24" s="280"/>
      <c r="E24" s="280"/>
      <c r="F24" s="280"/>
      <c r="G24" s="280"/>
      <c r="Y24" s="572"/>
      <c r="AD24" s="316"/>
    </row>
    <row r="25" spans="1:30" ht="13.15">
      <c r="A25" s="442" t="s">
        <v>323</v>
      </c>
      <c r="B25" s="289">
        <f>-'Q BS SEK'!E46/B20</f>
        <v>0.110172899075191</v>
      </c>
      <c r="C25" s="289"/>
      <c r="D25" s="289">
        <f>-'Q BS SEK'!F46/D20</f>
        <v>0.11208214987983395</v>
      </c>
      <c r="E25" s="289"/>
      <c r="F25" s="289">
        <f>-'Q BS SEK'!G46/F20</f>
        <v>0.60537059640557267</v>
      </c>
      <c r="G25" s="289">
        <f>-'Q BS SEK'!H46/G20</f>
        <v>0.4832106226326765</v>
      </c>
      <c r="H25" s="289">
        <f>-'Q BS SEK'!I46/H20</f>
        <v>0.27343941248470011</v>
      </c>
      <c r="I25" s="289">
        <f>-'Q BS SEK'!J46/I20</f>
        <v>0.34063211731330162</v>
      </c>
      <c r="J25" s="289">
        <f>-'Q BS SEK'!K46/J20</f>
        <v>0.43300071275837493</v>
      </c>
      <c r="K25" s="289">
        <f>-'Q BS SEK'!L46/K20</f>
        <v>0.50302845605881685</v>
      </c>
      <c r="L25" s="289">
        <f>-'Q BS SEK'!M46/L20</f>
        <v>0.45166748129488288</v>
      </c>
      <c r="M25" s="289">
        <f>-'Q BS SEK'!N46/M20</f>
        <v>0.51549190998698158</v>
      </c>
      <c r="N25" s="289">
        <f>-'Q BS SEK'!O46/N20</f>
        <v>0.93048379520901836</v>
      </c>
      <c r="O25" s="289">
        <f t="shared" ref="O25:S25" si="28">-O23/O20</f>
        <v>0.76093781855249742</v>
      </c>
      <c r="P25" s="289">
        <f t="shared" si="28"/>
        <v>0.67478939798643933</v>
      </c>
      <c r="Q25" s="289">
        <f t="shared" si="28"/>
        <v>0.46487695749440716</v>
      </c>
      <c r="R25" s="289">
        <f t="shared" si="28"/>
        <v>0.49025194961007801</v>
      </c>
      <c r="S25" s="289">
        <f t="shared" si="28"/>
        <v>0.34445951734970726</v>
      </c>
      <c r="T25" s="289">
        <f t="shared" ref="T25:X25" si="29">-T23/T20</f>
        <v>0.28082687338501294</v>
      </c>
      <c r="U25" s="289">
        <f t="shared" si="29"/>
        <v>0.20111292962356792</v>
      </c>
      <c r="V25" s="289">
        <f t="shared" si="29"/>
        <v>0.63750077983654629</v>
      </c>
      <c r="W25" s="289">
        <f t="shared" si="29"/>
        <v>0.71020219792898553</v>
      </c>
      <c r="X25" s="289">
        <f t="shared" si="29"/>
        <v>0.72696927412514711</v>
      </c>
      <c r="Y25" s="289">
        <f t="shared" ref="Y25:AC25" si="30">-Y23/Y20</f>
        <v>0.62117622824183749</v>
      </c>
      <c r="Z25" s="289">
        <f t="shared" si="30"/>
        <v>0.77785880980163358</v>
      </c>
      <c r="AA25" s="289">
        <f t="shared" si="30"/>
        <v>0.58505273871206509</v>
      </c>
      <c r="AB25" s="289">
        <f t="shared" si="30"/>
        <v>0.52262998305538211</v>
      </c>
      <c r="AC25" s="289">
        <f t="shared" si="30"/>
        <v>0.45442634406254095</v>
      </c>
      <c r="AD25" s="539">
        <f>-AD23/AD20</f>
        <v>0.4664940668824164</v>
      </c>
    </row>
    <row r="26" spans="1:30" ht="13.15">
      <c r="A26" s="442"/>
      <c r="B26" s="289"/>
      <c r="C26" s="289"/>
      <c r="D26" s="289"/>
      <c r="E26" s="289"/>
      <c r="F26" s="289"/>
      <c r="G26" s="289"/>
      <c r="H26" s="289"/>
      <c r="I26" s="289"/>
      <c r="J26" s="289"/>
      <c r="K26" s="289"/>
      <c r="L26" s="289"/>
      <c r="M26" s="289"/>
      <c r="N26" s="289"/>
      <c r="O26" s="289"/>
      <c r="P26" s="289"/>
      <c r="Q26" s="289"/>
      <c r="R26" s="289"/>
      <c r="S26" s="289"/>
      <c r="T26" s="289"/>
      <c r="U26" s="289"/>
      <c r="V26" s="289"/>
      <c r="W26" s="289"/>
      <c r="X26" s="289"/>
      <c r="Y26" s="573"/>
      <c r="Z26" s="289"/>
      <c r="AA26" s="289"/>
      <c r="AB26" s="289"/>
      <c r="AC26" s="289"/>
      <c r="AD26" s="539"/>
    </row>
    <row r="27" spans="1:30" ht="25.9">
      <c r="A27" s="446" t="s">
        <v>386</v>
      </c>
      <c r="B27" s="289"/>
      <c r="C27" s="289"/>
      <c r="D27" s="289"/>
      <c r="E27" s="289"/>
      <c r="F27" s="289"/>
      <c r="G27" s="289"/>
      <c r="H27" s="289"/>
      <c r="I27" s="289"/>
      <c r="J27" s="289"/>
      <c r="K27" s="289"/>
      <c r="L27" s="289"/>
      <c r="M27" s="289"/>
      <c r="N27" s="289"/>
      <c r="O27" s="289"/>
      <c r="P27" s="410"/>
      <c r="Q27" s="410">
        <v>355</v>
      </c>
      <c r="R27" s="410">
        <v>361</v>
      </c>
      <c r="S27" s="410">
        <v>373</v>
      </c>
      <c r="T27" s="410">
        <v>367</v>
      </c>
      <c r="U27" s="410">
        <v>378</v>
      </c>
      <c r="V27" s="410">
        <v>400</v>
      </c>
      <c r="W27" s="410">
        <v>466</v>
      </c>
      <c r="X27" s="410">
        <v>496</v>
      </c>
      <c r="Y27" s="410">
        <v>512</v>
      </c>
      <c r="Z27" s="410">
        <v>533</v>
      </c>
      <c r="AA27" s="410">
        <v>554</v>
      </c>
      <c r="AB27" s="410">
        <v>552</v>
      </c>
      <c r="AC27" s="410">
        <v>560</v>
      </c>
      <c r="AD27" s="536">
        <v>589</v>
      </c>
    </row>
    <row r="28" spans="1:30" ht="13.15">
      <c r="A28" s="442" t="s">
        <v>383</v>
      </c>
      <c r="B28" s="289"/>
      <c r="C28" s="289"/>
      <c r="D28" s="289"/>
      <c r="E28" s="289"/>
      <c r="F28" s="289"/>
      <c r="G28" s="289"/>
      <c r="H28" s="289"/>
      <c r="I28" s="289"/>
      <c r="J28" s="289"/>
      <c r="K28" s="289"/>
      <c r="L28" s="289"/>
      <c r="M28" s="289"/>
      <c r="N28" s="289"/>
      <c r="O28" s="289"/>
      <c r="P28" s="411"/>
      <c r="Q28" s="284">
        <f t="shared" ref="Q28:V28" si="31">Q12+Q27</f>
        <v>5742</v>
      </c>
      <c r="R28" s="284">
        <f t="shared" si="31"/>
        <v>6285</v>
      </c>
      <c r="S28" s="284">
        <f t="shared" si="31"/>
        <v>6373</v>
      </c>
      <c r="T28" s="284">
        <f t="shared" si="31"/>
        <v>6615</v>
      </c>
      <c r="U28" s="284">
        <f t="shared" si="31"/>
        <v>7127</v>
      </c>
      <c r="V28" s="284">
        <f t="shared" si="31"/>
        <v>7679</v>
      </c>
      <c r="W28" s="284">
        <f t="shared" ref="W28:AD28" si="32">W12+W27</f>
        <v>8844</v>
      </c>
      <c r="X28" s="284">
        <f t="shared" si="32"/>
        <v>8306</v>
      </c>
      <c r="Y28" s="284">
        <f t="shared" si="32"/>
        <v>9211</v>
      </c>
      <c r="Z28" s="284">
        <f t="shared" si="32"/>
        <v>9722</v>
      </c>
      <c r="AA28" s="284">
        <f t="shared" si="32"/>
        <v>10671</v>
      </c>
      <c r="AB28" s="284">
        <f t="shared" si="32"/>
        <v>9638</v>
      </c>
      <c r="AC28" s="284">
        <f t="shared" si="32"/>
        <v>9905</v>
      </c>
      <c r="AD28" s="535">
        <f t="shared" si="32"/>
        <v>10055</v>
      </c>
    </row>
    <row r="29" spans="1:30">
      <c r="A29" s="441"/>
      <c r="B29" s="280"/>
      <c r="C29" s="280"/>
      <c r="D29" s="280"/>
      <c r="E29" s="280"/>
      <c r="F29" s="280"/>
      <c r="G29" s="281"/>
      <c r="Y29" s="154"/>
      <c r="AD29" s="316"/>
    </row>
    <row r="30" spans="1:30" ht="13.15">
      <c r="A30" s="620" t="s">
        <v>324</v>
      </c>
      <c r="B30" s="621"/>
      <c r="C30" s="621"/>
      <c r="D30" s="621"/>
      <c r="E30" s="621"/>
      <c r="F30" s="621"/>
      <c r="G30" s="621"/>
      <c r="H30" s="621"/>
      <c r="I30" s="621"/>
      <c r="J30" s="621"/>
      <c r="K30" s="621"/>
      <c r="L30" s="621"/>
      <c r="M30" s="621"/>
      <c r="N30" s="621"/>
      <c r="O30" s="621"/>
      <c r="P30" s="621"/>
      <c r="Q30" s="621"/>
      <c r="R30" s="621"/>
      <c r="S30" s="621"/>
      <c r="T30" s="621"/>
      <c r="U30" s="621"/>
      <c r="V30" s="621"/>
      <c r="W30" s="621"/>
      <c r="X30" s="621"/>
      <c r="Y30" s="622"/>
      <c r="Z30" s="621"/>
      <c r="AA30" s="621"/>
      <c r="AB30" s="621"/>
      <c r="AC30" s="621"/>
      <c r="AD30" s="620"/>
    </row>
    <row r="31" spans="1:30">
      <c r="A31" s="444" t="s">
        <v>325</v>
      </c>
      <c r="B31" s="281">
        <f>SUM(' Q IS SEK'!F47:I47)</f>
        <v>17591</v>
      </c>
      <c r="C31" s="281"/>
      <c r="D31" s="281">
        <f>SUM(' Q IS SEK'!G47:J47)</f>
        <v>18046</v>
      </c>
      <c r="E31" s="281"/>
      <c r="F31" s="281">
        <f>SUM(' Q IS SEK'!H47:K47)</f>
        <v>19073</v>
      </c>
      <c r="G31" s="281">
        <f>SUM(' Q IS SEK'!I47:L47)</f>
        <v>19461</v>
      </c>
      <c r="H31" s="288">
        <f>SUM(' Q IS SEK'!J47:M47)</f>
        <v>20844</v>
      </c>
      <c r="I31" s="288">
        <f>SUM(' Q IS SEK'!K47:O47)</f>
        <v>21238</v>
      </c>
      <c r="J31" s="10">
        <f>SUM(' Q IS SEK'!L47:P47)</f>
        <v>21324</v>
      </c>
      <c r="K31" s="10">
        <f>SUM(' Q IS SEK'!M47:Q47)</f>
        <v>21934</v>
      </c>
      <c r="L31" s="10">
        <f>SUM(' Q IS SEK'!O47:R47)</f>
        <v>21572</v>
      </c>
      <c r="M31" s="10">
        <f>SUM(' Q IS SEK'!P47:S47)</f>
        <v>21675</v>
      </c>
      <c r="N31" s="10">
        <f>SUM(' Q IS SEK'!Q47:T47)</f>
        <v>20186</v>
      </c>
      <c r="O31" s="10">
        <f>SUM(' Q IS SEK'!R47:U47)</f>
        <v>19104</v>
      </c>
      <c r="P31" s="10">
        <f>SUM(' Q IS SEK'!S47:V47)</f>
        <v>18825</v>
      </c>
      <c r="Q31" s="10">
        <f>SUM(' Q IS SEK'!T47:W47)</f>
        <v>19158</v>
      </c>
      <c r="R31" s="10">
        <f>SUM(' Q IS SEK'!U47:X47)</f>
        <v>21204</v>
      </c>
      <c r="S31" s="10">
        <f>SUM(' Q IS SEK'!V47:Y47)</f>
        <v>22453</v>
      </c>
      <c r="T31" s="10">
        <f>SUM(' Q IS SEK'!W47:Z47)</f>
        <v>23410</v>
      </c>
      <c r="U31" s="10">
        <f>SUM(' Q IS SEK'!X47:AA47)</f>
        <v>24738</v>
      </c>
      <c r="V31" s="10">
        <f>SUM(' Q IS SEK'!Y47:AB47)</f>
        <v>26171</v>
      </c>
      <c r="W31" s="10">
        <f>SUM(' Q IS SEK'!Z47:AC47)</f>
        <v>28674</v>
      </c>
      <c r="X31" s="10">
        <f>SUM(' Q IS SEK'!AA47:AD47)</f>
        <v>30044</v>
      </c>
      <c r="Y31" s="10">
        <f>SUM(' Q IS SEK'!AB47:AE47)</f>
        <v>32028</v>
      </c>
      <c r="Z31" s="10">
        <f>SUM(' Q IS SEK'!AC47:AF47)</f>
        <v>33749</v>
      </c>
      <c r="AA31" s="10">
        <f>SUM(' Q IS SEK'!AD47:AG47)</f>
        <v>35229</v>
      </c>
      <c r="AB31" s="10">
        <f>SUM(' Q IS SEK'!AE47:AH47)</f>
        <v>36442</v>
      </c>
      <c r="AC31" s="10">
        <f>SUM(' Q IS SEK'!AF47:AI47)</f>
        <v>37148</v>
      </c>
      <c r="AD31" s="450">
        <f>SUM(' Q IS SEK'!AG47:AJ47)</f>
        <v>37396</v>
      </c>
    </row>
    <row r="32" spans="1:30">
      <c r="A32" s="444" t="s">
        <v>326</v>
      </c>
      <c r="B32" s="281">
        <v>1194</v>
      </c>
      <c r="C32" s="281"/>
      <c r="D32" s="281">
        <v>1214</v>
      </c>
      <c r="E32" s="281"/>
      <c r="F32" s="281">
        <v>969</v>
      </c>
      <c r="G32" s="281">
        <v>849</v>
      </c>
      <c r="H32">
        <v>290</v>
      </c>
      <c r="I32" s="281">
        <v>180</v>
      </c>
      <c r="J32" s="1">
        <f>572-417</f>
        <v>155</v>
      </c>
      <c r="K32" s="1">
        <v>111</v>
      </c>
      <c r="L32" s="1">
        <v>432</v>
      </c>
      <c r="M32" s="1">
        <v>424</v>
      </c>
      <c r="N32" s="39">
        <v>412</v>
      </c>
      <c r="O32" s="39">
        <v>436</v>
      </c>
      <c r="P32" s="39">
        <v>478</v>
      </c>
      <c r="Q32" s="39">
        <v>427</v>
      </c>
      <c r="R32" s="39">
        <v>432</v>
      </c>
      <c r="S32" s="39">
        <v>421</v>
      </c>
      <c r="T32" s="39">
        <v>387</v>
      </c>
      <c r="U32" s="39">
        <v>366</v>
      </c>
      <c r="V32" s="39">
        <v>301</v>
      </c>
      <c r="W32" s="39">
        <v>207</v>
      </c>
      <c r="X32" s="39">
        <v>412</v>
      </c>
      <c r="Y32" s="1">
        <v>457</v>
      </c>
      <c r="Z32" s="39">
        <v>660</v>
      </c>
      <c r="AA32" s="39">
        <v>962</v>
      </c>
      <c r="AB32" s="281">
        <v>1089</v>
      </c>
      <c r="AC32" s="281">
        <v>1125</v>
      </c>
      <c r="AD32" s="534">
        <v>1218</v>
      </c>
    </row>
    <row r="33" spans="1:30">
      <c r="A33" s="443" t="s">
        <v>327</v>
      </c>
      <c r="B33" s="281">
        <f>SUM(B31:B32)</f>
        <v>18785</v>
      </c>
      <c r="C33" s="281"/>
      <c r="D33" s="281">
        <f>SUM(D31:D32)</f>
        <v>19260</v>
      </c>
      <c r="E33" s="281"/>
      <c r="F33" s="281">
        <f t="shared" ref="F33:K33" si="33">SUM(F31:F32)</f>
        <v>20042</v>
      </c>
      <c r="G33" s="281">
        <f t="shared" si="33"/>
        <v>20310</v>
      </c>
      <c r="H33" s="281">
        <f t="shared" si="33"/>
        <v>21134</v>
      </c>
      <c r="I33" s="281">
        <f t="shared" si="33"/>
        <v>21418</v>
      </c>
      <c r="J33" s="281">
        <f>SUM(J31:J32)</f>
        <v>21479</v>
      </c>
      <c r="K33" s="281">
        <f t="shared" si="33"/>
        <v>22045</v>
      </c>
      <c r="L33" s="281">
        <f t="shared" ref="L33:P33" si="34">SUM(L31:L32)</f>
        <v>22004</v>
      </c>
      <c r="M33" s="281">
        <f t="shared" si="34"/>
        <v>22099</v>
      </c>
      <c r="N33" s="281">
        <f t="shared" si="34"/>
        <v>20598</v>
      </c>
      <c r="O33" s="281">
        <f t="shared" si="34"/>
        <v>19540</v>
      </c>
      <c r="P33" s="281">
        <f t="shared" si="34"/>
        <v>19303</v>
      </c>
      <c r="Q33" s="281">
        <f t="shared" ref="Q33:V33" si="35">SUM(Q31:Q32)</f>
        <v>19585</v>
      </c>
      <c r="R33" s="281">
        <f t="shared" si="35"/>
        <v>21636</v>
      </c>
      <c r="S33" s="281">
        <f t="shared" si="35"/>
        <v>22874</v>
      </c>
      <c r="T33" s="281">
        <f t="shared" si="35"/>
        <v>23797</v>
      </c>
      <c r="U33" s="281">
        <f t="shared" si="35"/>
        <v>25104</v>
      </c>
      <c r="V33" s="281">
        <f t="shared" si="35"/>
        <v>26472</v>
      </c>
      <c r="W33" s="281">
        <f t="shared" ref="W33:AD33" si="36">SUM(W31:W32)</f>
        <v>28881</v>
      </c>
      <c r="X33" s="281">
        <f t="shared" si="36"/>
        <v>30456</v>
      </c>
      <c r="Y33" s="281">
        <f t="shared" si="36"/>
        <v>32485</v>
      </c>
      <c r="Z33" s="281">
        <f t="shared" si="36"/>
        <v>34409</v>
      </c>
      <c r="AA33" s="281">
        <f t="shared" si="36"/>
        <v>36191</v>
      </c>
      <c r="AB33" s="281">
        <f t="shared" si="36"/>
        <v>37531</v>
      </c>
      <c r="AC33" s="281">
        <f t="shared" si="36"/>
        <v>38273</v>
      </c>
      <c r="AD33" s="534">
        <f t="shared" si="36"/>
        <v>38614</v>
      </c>
    </row>
    <row r="34" spans="1:30">
      <c r="A34" s="443"/>
      <c r="B34" s="280"/>
      <c r="C34" s="280"/>
      <c r="D34" s="280"/>
      <c r="E34" s="280"/>
      <c r="F34" s="280"/>
      <c r="G34" s="280"/>
      <c r="Y34" s="154"/>
      <c r="AD34" s="316"/>
    </row>
    <row r="35" spans="1:30">
      <c r="A35" s="443" t="s">
        <v>328</v>
      </c>
      <c r="B35" s="281">
        <v>64096</v>
      </c>
      <c r="C35" s="281"/>
      <c r="D35" s="281">
        <f>'Q BS SEK'!F40</f>
        <v>65573</v>
      </c>
      <c r="E35" s="281"/>
      <c r="F35" s="281">
        <f>'Q BS SEK'!G40</f>
        <v>64286</v>
      </c>
      <c r="G35" s="281">
        <f>'Q BS SEK'!H40</f>
        <v>64451</v>
      </c>
      <c r="H35" s="288">
        <f>'Q BS SEK'!I40</f>
        <v>64945</v>
      </c>
      <c r="I35" s="288">
        <f>'Q BS SEK'!J40</f>
        <v>65565</v>
      </c>
      <c r="J35" s="288">
        <v>65126</v>
      </c>
      <c r="K35" s="288">
        <v>68855</v>
      </c>
      <c r="L35" s="288">
        <v>72732</v>
      </c>
      <c r="M35" s="288">
        <v>76202</v>
      </c>
      <c r="N35" s="10">
        <f>'Q BS SEK'!O40</f>
        <v>79027</v>
      </c>
      <c r="O35" s="10">
        <f>'Q BS SEK'!P40</f>
        <v>82845</v>
      </c>
      <c r="P35" s="10">
        <f>'Q BS SEK'!Q40</f>
        <v>83649</v>
      </c>
      <c r="Q35" s="10">
        <f>'Q BS SEK'!R40</f>
        <v>85164</v>
      </c>
      <c r="R35" s="10">
        <f>'Q BS SEK'!S40</f>
        <v>84529.4</v>
      </c>
      <c r="S35" s="10">
        <f>'Q BS SEK'!T40</f>
        <v>85637</v>
      </c>
      <c r="T35" s="10">
        <f>'Q BS SEK'!U40</f>
        <v>87537</v>
      </c>
      <c r="U35" s="10">
        <f>'Q BS SEK'!V40</f>
        <v>92306</v>
      </c>
      <c r="V35" s="10">
        <f>'Q BS SEK'!W40</f>
        <v>94248</v>
      </c>
      <c r="W35" s="10">
        <f>'Q BS SEK'!X40</f>
        <v>100154</v>
      </c>
      <c r="X35" s="10">
        <f>'Q BS SEK'!Y40</f>
        <v>106054</v>
      </c>
      <c r="Y35" s="10">
        <f>'Q BS SEK'!Z40</f>
        <v>111077</v>
      </c>
      <c r="Z35" s="10">
        <f>'Q BS SEK'!AA40</f>
        <v>115576</v>
      </c>
      <c r="AA35" s="10">
        <f>'Q BS SEK'!AB40</f>
        <v>122310</v>
      </c>
      <c r="AB35" s="10">
        <f>'Q BS SEK'!AC40</f>
        <v>125133</v>
      </c>
      <c r="AC35" s="10">
        <f>'Q BS SEK'!AD40</f>
        <v>129738</v>
      </c>
      <c r="AD35" s="450">
        <f>'Q BS SEK'!AE40</f>
        <v>132552</v>
      </c>
    </row>
    <row r="36" spans="1:30" ht="13.15">
      <c r="A36" s="447" t="s">
        <v>324</v>
      </c>
      <c r="B36" s="448">
        <f>B33/B35</f>
        <v>0.2930760109835247</v>
      </c>
      <c r="C36" s="448"/>
      <c r="D36" s="448">
        <f>D33/D35</f>
        <v>0.29371845119180151</v>
      </c>
      <c r="E36" s="448"/>
      <c r="F36" s="448">
        <f t="shared" ref="F36:K36" si="37">F33/F35</f>
        <v>0.31176305883084965</v>
      </c>
      <c r="G36" s="448">
        <f t="shared" si="37"/>
        <v>0.31512311678639587</v>
      </c>
      <c r="H36" s="448">
        <f t="shared" si="37"/>
        <v>0.32541381168681194</v>
      </c>
      <c r="I36" s="448">
        <f t="shared" si="37"/>
        <v>0.32666819187066271</v>
      </c>
      <c r="J36" s="448">
        <f t="shared" si="37"/>
        <v>0.3298068359794859</v>
      </c>
      <c r="K36" s="448">
        <f t="shared" si="37"/>
        <v>0.32016556531842277</v>
      </c>
      <c r="L36" s="448">
        <f>L33/L35</f>
        <v>0.3025353352032118</v>
      </c>
      <c r="M36" s="448">
        <f>M33/M35</f>
        <v>0.29000551166636046</v>
      </c>
      <c r="N36" s="448">
        <f>N33/N35</f>
        <v>0.26064509597985497</v>
      </c>
      <c r="O36" s="448">
        <v>0.24</v>
      </c>
      <c r="P36" s="449">
        <f t="shared" ref="P36:V36" si="38">P33/P35</f>
        <v>0.23076187402120765</v>
      </c>
      <c r="Q36" s="449">
        <f t="shared" si="38"/>
        <v>0.22996806162228173</v>
      </c>
      <c r="R36" s="448">
        <f t="shared" si="38"/>
        <v>0.25595828197053333</v>
      </c>
      <c r="S36" s="448">
        <f t="shared" si="38"/>
        <v>0.26710417226198957</v>
      </c>
      <c r="T36" s="448">
        <f t="shared" si="38"/>
        <v>0.27185076024995147</v>
      </c>
      <c r="U36" s="449">
        <f t="shared" si="38"/>
        <v>0.27196498602474378</v>
      </c>
      <c r="V36" s="449">
        <f t="shared" si="38"/>
        <v>0.28087598675833969</v>
      </c>
      <c r="W36" s="449">
        <f t="shared" ref="W36:AD36" si="39">W33/W35</f>
        <v>0.28836591648860754</v>
      </c>
      <c r="X36" s="449">
        <f t="shared" si="39"/>
        <v>0.28717445829483096</v>
      </c>
      <c r="Y36" s="449">
        <f t="shared" si="39"/>
        <v>0.29245478361857091</v>
      </c>
      <c r="Z36" s="449">
        <f t="shared" si="39"/>
        <v>0.2977175192081401</v>
      </c>
      <c r="AA36" s="449">
        <f t="shared" si="39"/>
        <v>0.29589567492437252</v>
      </c>
      <c r="AB36" s="449">
        <f t="shared" si="39"/>
        <v>0.29992887567628046</v>
      </c>
      <c r="AC36" s="449">
        <f t="shared" si="39"/>
        <v>0.29500223527416791</v>
      </c>
      <c r="AD36" s="542">
        <f t="shared" si="39"/>
        <v>0.29131208884060594</v>
      </c>
    </row>
    <row r="37" spans="1:30" ht="13.15">
      <c r="A37" s="286"/>
      <c r="B37" s="282"/>
      <c r="C37" s="282"/>
      <c r="D37" s="282"/>
      <c r="E37" s="282"/>
      <c r="F37" s="282"/>
    </row>
    <row r="38" spans="1:30" ht="14.65">
      <c r="A38" s="560" t="s">
        <v>484</v>
      </c>
      <c r="H38" s="154"/>
      <c r="I38" s="154"/>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pageSetUpPr fitToPage="1"/>
  </sheetPr>
  <dimension ref="A1:G252"/>
  <sheetViews>
    <sheetView showGridLines="0" zoomScaleNormal="100" workbookViewId="0"/>
  </sheetViews>
  <sheetFormatPr defaultColWidth="9.1328125" defaultRowHeight="15" customHeight="1" outlineLevelRow="1"/>
  <cols>
    <col min="1" max="1" width="74.1328125" style="220" customWidth="1"/>
    <col min="2" max="2" width="9.1328125" style="220" customWidth="1"/>
    <col min="3" max="7" width="11.3984375" style="220" customWidth="1"/>
    <col min="8" max="16384" width="9.1328125" style="220"/>
  </cols>
  <sheetData>
    <row r="1" spans="1:7" ht="15" customHeight="1">
      <c r="A1" s="611" t="s">
        <v>11</v>
      </c>
      <c r="B1" s="612"/>
      <c r="C1" s="612"/>
      <c r="D1" s="612"/>
      <c r="E1" s="612"/>
      <c r="F1" s="612"/>
      <c r="G1" s="612"/>
    </row>
    <row r="2" spans="1:7" ht="15" customHeight="1">
      <c r="A2" s="611" t="s">
        <v>198</v>
      </c>
      <c r="B2" s="612"/>
      <c r="C2" s="612"/>
      <c r="D2" s="612"/>
      <c r="E2" s="612"/>
      <c r="F2" s="612"/>
      <c r="G2" s="612"/>
    </row>
    <row r="3" spans="1:7" hidden="1" outlineLevel="1">
      <c r="A3" s="613" t="s">
        <v>420</v>
      </c>
      <c r="B3" s="614">
        <v>2018</v>
      </c>
      <c r="C3" s="614" t="s">
        <v>550</v>
      </c>
      <c r="D3" s="614" t="s">
        <v>551</v>
      </c>
      <c r="E3" s="614" t="s">
        <v>552</v>
      </c>
      <c r="F3" s="614" t="s">
        <v>553</v>
      </c>
      <c r="G3" s="614" t="s">
        <v>554</v>
      </c>
    </row>
    <row r="4" spans="1:7" s="221" customFormat="1" ht="15.4" hidden="1" outlineLevel="1">
      <c r="A4" s="359" t="s">
        <v>421</v>
      </c>
      <c r="B4" s="223" t="s">
        <v>144</v>
      </c>
      <c r="C4" s="223">
        <v>75</v>
      </c>
      <c r="D4" s="223">
        <v>75</v>
      </c>
      <c r="E4" s="223">
        <v>79</v>
      </c>
      <c r="F4" s="548">
        <v>77</v>
      </c>
      <c r="G4" s="715" t="s">
        <v>144</v>
      </c>
    </row>
    <row r="5" spans="1:7" s="221" customFormat="1" ht="15.4" hidden="1" outlineLevel="1">
      <c r="A5" s="359" t="s">
        <v>422</v>
      </c>
      <c r="B5" s="223" t="s">
        <v>144</v>
      </c>
      <c r="C5" s="223">
        <v>87</v>
      </c>
      <c r="D5" s="223">
        <v>83</v>
      </c>
      <c r="E5" s="223">
        <v>56</v>
      </c>
      <c r="F5" s="548">
        <v>31</v>
      </c>
      <c r="G5" s="715" t="s">
        <v>144</v>
      </c>
    </row>
    <row r="6" spans="1:7" s="221" customFormat="1" ht="15" hidden="1" customHeight="1" outlineLevel="1">
      <c r="A6" s="359" t="s">
        <v>423</v>
      </c>
      <c r="B6" s="223" t="s">
        <v>144</v>
      </c>
      <c r="C6" s="223">
        <v>162</v>
      </c>
      <c r="D6" s="223">
        <v>158</v>
      </c>
      <c r="E6" s="223">
        <v>135</v>
      </c>
      <c r="F6" s="548">
        <v>108</v>
      </c>
      <c r="G6" s="715" t="s">
        <v>144</v>
      </c>
    </row>
    <row r="7" spans="1:7" s="221" customFormat="1" ht="15.4" hidden="1" outlineLevel="1">
      <c r="A7" s="359" t="s">
        <v>424</v>
      </c>
      <c r="B7" s="223" t="s">
        <v>144</v>
      </c>
      <c r="C7" s="223" t="s">
        <v>144</v>
      </c>
      <c r="D7" s="223" t="s">
        <v>144</v>
      </c>
      <c r="E7" s="223" t="s">
        <v>144</v>
      </c>
      <c r="F7" s="548">
        <v>138</v>
      </c>
      <c r="G7" s="715" t="s">
        <v>144</v>
      </c>
    </row>
    <row r="8" spans="1:7" s="224" customFormat="1" ht="15.4" hidden="1" outlineLevel="1">
      <c r="A8" s="359" t="s">
        <v>425</v>
      </c>
      <c r="B8" s="549" t="s">
        <v>144</v>
      </c>
      <c r="C8" s="550">
        <v>170634</v>
      </c>
      <c r="D8" s="550">
        <v>172279</v>
      </c>
      <c r="E8" s="550">
        <v>179393</v>
      </c>
      <c r="F8" s="550">
        <v>219822</v>
      </c>
      <c r="G8" s="715" t="s">
        <v>144</v>
      </c>
    </row>
    <row r="9" spans="1:7" ht="15.4" hidden="1" outlineLevel="1">
      <c r="A9" s="551" t="s">
        <v>426</v>
      </c>
      <c r="B9" s="550" t="s">
        <v>144</v>
      </c>
      <c r="C9" s="549">
        <v>3</v>
      </c>
      <c r="D9" s="549">
        <v>3</v>
      </c>
      <c r="E9" s="549">
        <v>2.2999999999999998</v>
      </c>
      <c r="F9" s="549">
        <v>1.5</v>
      </c>
      <c r="G9" s="715" t="s">
        <v>144</v>
      </c>
    </row>
    <row r="10" spans="1:7" s="224" customFormat="1" ht="15.4" hidden="1" outlineLevel="1">
      <c r="A10" s="551" t="s">
        <v>427</v>
      </c>
      <c r="B10" s="550" t="s">
        <v>144</v>
      </c>
      <c r="C10" s="550">
        <v>3141</v>
      </c>
      <c r="D10" s="550">
        <v>3226</v>
      </c>
      <c r="E10" s="550">
        <v>3016</v>
      </c>
      <c r="F10" s="550">
        <v>2962</v>
      </c>
      <c r="G10" s="715" t="s">
        <v>144</v>
      </c>
    </row>
    <row r="11" spans="1:7" s="224" customFormat="1" ht="15.4" collapsed="1">
      <c r="A11" s="548"/>
      <c r="B11" s="550"/>
      <c r="C11" s="550"/>
      <c r="D11" s="550"/>
      <c r="E11" s="550"/>
      <c r="F11" s="550"/>
      <c r="G11" s="550"/>
    </row>
    <row r="12" spans="1:7" s="224" customFormat="1">
      <c r="A12" s="613" t="s">
        <v>428</v>
      </c>
      <c r="B12" s="614">
        <v>2018</v>
      </c>
      <c r="C12" s="614">
        <v>2019</v>
      </c>
      <c r="D12" s="614">
        <v>2020</v>
      </c>
      <c r="E12" s="614">
        <v>2021</v>
      </c>
      <c r="F12" s="614">
        <v>2022</v>
      </c>
      <c r="G12" s="614">
        <v>2023</v>
      </c>
    </row>
    <row r="13" spans="1:7" s="224" customFormat="1" ht="15.4">
      <c r="A13" s="551" t="s">
        <v>429</v>
      </c>
      <c r="B13" s="223" t="s">
        <v>144</v>
      </c>
      <c r="C13" s="223" t="s">
        <v>144</v>
      </c>
      <c r="D13" s="223" t="s">
        <v>144</v>
      </c>
      <c r="E13" s="223" t="s">
        <v>144</v>
      </c>
      <c r="F13" s="552">
        <v>58</v>
      </c>
      <c r="G13" s="717">
        <v>63.6</v>
      </c>
    </row>
    <row r="14" spans="1:7" s="224" customFormat="1" ht="15.4">
      <c r="A14" s="551" t="s">
        <v>430</v>
      </c>
      <c r="B14" s="223" t="s">
        <v>144</v>
      </c>
      <c r="C14" s="223" t="s">
        <v>144</v>
      </c>
      <c r="D14" s="223" t="s">
        <v>144</v>
      </c>
      <c r="E14" s="223" t="s">
        <v>144</v>
      </c>
      <c r="F14" s="548">
        <v>159</v>
      </c>
      <c r="G14" s="681">
        <v>153</v>
      </c>
    </row>
    <row r="15" spans="1:7" s="224" customFormat="1" ht="15.4">
      <c r="A15" s="551" t="s">
        <v>539</v>
      </c>
      <c r="B15" s="223" t="s">
        <v>144</v>
      </c>
      <c r="C15" s="223" t="s">
        <v>144</v>
      </c>
      <c r="D15" s="223" t="s">
        <v>144</v>
      </c>
      <c r="E15" s="223" t="s">
        <v>144</v>
      </c>
      <c r="F15" s="548">
        <v>359</v>
      </c>
      <c r="G15" s="681">
        <v>378</v>
      </c>
    </row>
    <row r="16" spans="1:7" s="224" customFormat="1" ht="15.4">
      <c r="A16" s="551" t="s">
        <v>431</v>
      </c>
      <c r="B16" s="223" t="s">
        <v>144</v>
      </c>
      <c r="C16" s="223" t="s">
        <v>144</v>
      </c>
      <c r="D16" s="223" t="s">
        <v>144</v>
      </c>
      <c r="E16" s="223" t="s">
        <v>144</v>
      </c>
      <c r="F16" s="548">
        <v>518</v>
      </c>
      <c r="G16" s="681">
        <v>531</v>
      </c>
    </row>
    <row r="17" spans="1:7" s="224" customFormat="1" ht="15.4">
      <c r="A17" s="551" t="s">
        <v>432</v>
      </c>
      <c r="B17" s="223" t="s">
        <v>144</v>
      </c>
      <c r="C17" s="223" t="s">
        <v>144</v>
      </c>
      <c r="D17" s="223" t="s">
        <v>144</v>
      </c>
      <c r="E17" s="223" t="s">
        <v>144</v>
      </c>
      <c r="F17" s="552">
        <v>7</v>
      </c>
      <c r="G17" s="717">
        <v>5.9</v>
      </c>
    </row>
    <row r="18" spans="1:7" s="224" customFormat="1" ht="15.4">
      <c r="A18" s="405" t="s">
        <v>381</v>
      </c>
      <c r="B18" s="223" t="s">
        <v>144</v>
      </c>
      <c r="C18" s="223" t="s">
        <v>144</v>
      </c>
      <c r="D18" s="223" t="s">
        <v>144</v>
      </c>
      <c r="E18" s="223" t="s">
        <v>144</v>
      </c>
      <c r="F18" s="553">
        <v>54855</v>
      </c>
      <c r="G18" s="682">
        <v>57598</v>
      </c>
    </row>
    <row r="19" spans="1:7" s="224" customFormat="1" ht="15.75">
      <c r="A19" s="548" t="s">
        <v>433</v>
      </c>
      <c r="B19" s="223" t="s">
        <v>144</v>
      </c>
      <c r="C19" s="223" t="s">
        <v>144</v>
      </c>
      <c r="D19" s="223" t="s">
        <v>144</v>
      </c>
      <c r="E19" s="223" t="s">
        <v>144</v>
      </c>
      <c r="F19" s="548">
        <v>739</v>
      </c>
      <c r="G19" s="681">
        <v>641</v>
      </c>
    </row>
    <row r="20" spans="1:7" s="224" customFormat="1" ht="15.4">
      <c r="A20" s="548" t="s">
        <v>434</v>
      </c>
      <c r="B20" s="223" t="s">
        <v>144</v>
      </c>
      <c r="C20" s="223" t="s">
        <v>144</v>
      </c>
      <c r="D20" s="223" t="s">
        <v>144</v>
      </c>
      <c r="E20" s="223" t="s">
        <v>144</v>
      </c>
      <c r="F20" s="548">
        <v>92</v>
      </c>
      <c r="G20" s="681">
        <v>91</v>
      </c>
    </row>
    <row r="21" spans="1:7" s="224" customFormat="1" ht="15.4">
      <c r="A21" s="548" t="s">
        <v>435</v>
      </c>
      <c r="B21" s="223" t="s">
        <v>144</v>
      </c>
      <c r="C21" s="223" t="s">
        <v>144</v>
      </c>
      <c r="D21" s="223" t="s">
        <v>144</v>
      </c>
      <c r="E21" s="223" t="s">
        <v>144</v>
      </c>
      <c r="F21" s="548">
        <v>624</v>
      </c>
      <c r="G21" s="681">
        <v>671</v>
      </c>
    </row>
    <row r="22" spans="1:7" s="224" customFormat="1" ht="15.4">
      <c r="A22" s="551" t="s">
        <v>436</v>
      </c>
      <c r="B22" s="223" t="s">
        <v>144</v>
      </c>
      <c r="C22" s="223" t="s">
        <v>144</v>
      </c>
      <c r="D22" s="223" t="s">
        <v>144</v>
      </c>
      <c r="E22" s="223" t="s">
        <v>144</v>
      </c>
      <c r="F22" s="548">
        <v>8.4</v>
      </c>
      <c r="G22" s="681">
        <v>7.5</v>
      </c>
    </row>
    <row r="23" spans="1:7" s="224" customFormat="1" hidden="1" outlineLevel="1">
      <c r="A23" s="613" t="s">
        <v>437</v>
      </c>
      <c r="B23" s="614">
        <v>2018</v>
      </c>
      <c r="C23" s="614">
        <v>2019</v>
      </c>
      <c r="D23" s="614">
        <v>2020</v>
      </c>
      <c r="E23" s="614">
        <v>2021</v>
      </c>
      <c r="F23" s="614">
        <v>2022</v>
      </c>
      <c r="G23" s="614" t="s">
        <v>556</v>
      </c>
    </row>
    <row r="24" spans="1:7" s="224" customFormat="1" ht="15.4" hidden="1" outlineLevel="1">
      <c r="A24" s="680" t="s">
        <v>438</v>
      </c>
      <c r="B24" s="223">
        <v>34</v>
      </c>
      <c r="C24" s="223">
        <v>41</v>
      </c>
      <c r="D24" s="223">
        <v>44</v>
      </c>
      <c r="E24" s="223">
        <v>58</v>
      </c>
      <c r="F24" s="548">
        <v>67</v>
      </c>
      <c r="G24" s="715" t="s">
        <v>144</v>
      </c>
    </row>
    <row r="25" spans="1:7" s="224" customFormat="1" ht="16.149999999999999" hidden="1" outlineLevel="1">
      <c r="A25" s="359" t="s">
        <v>209</v>
      </c>
      <c r="B25" s="223">
        <v>104</v>
      </c>
      <c r="C25" s="223">
        <v>105</v>
      </c>
      <c r="D25" s="223">
        <v>100</v>
      </c>
      <c r="E25" s="223">
        <v>115</v>
      </c>
      <c r="F25" s="548">
        <v>108</v>
      </c>
      <c r="G25" s="715" t="s">
        <v>144</v>
      </c>
    </row>
    <row r="26" spans="1:7" s="224" customFormat="1" ht="16.149999999999999" hidden="1" outlineLevel="1">
      <c r="A26" s="359" t="s">
        <v>210</v>
      </c>
      <c r="B26" s="223">
        <v>256</v>
      </c>
      <c r="C26" s="223">
        <v>264</v>
      </c>
      <c r="D26" s="223">
        <v>251</v>
      </c>
      <c r="E26" s="223">
        <v>270</v>
      </c>
      <c r="F26" s="548">
        <v>283</v>
      </c>
      <c r="G26" s="715" t="s">
        <v>144</v>
      </c>
    </row>
    <row r="27" spans="1:7" s="407" customFormat="1" ht="15.4" hidden="1" outlineLevel="1">
      <c r="A27" s="359" t="s">
        <v>211</v>
      </c>
      <c r="B27" s="223">
        <v>360</v>
      </c>
      <c r="C27" s="223">
        <v>369</v>
      </c>
      <c r="D27" s="223">
        <v>351</v>
      </c>
      <c r="E27" s="223">
        <v>385</v>
      </c>
      <c r="F27" s="548">
        <v>391</v>
      </c>
      <c r="G27" s="715" t="s">
        <v>144</v>
      </c>
    </row>
    <row r="28" spans="1:7" s="407" customFormat="1" ht="15.4" hidden="1" outlineLevel="1">
      <c r="A28" s="551" t="s">
        <v>439</v>
      </c>
      <c r="B28" s="225">
        <v>7.2</v>
      </c>
      <c r="C28" s="225">
        <v>6.8</v>
      </c>
      <c r="D28" s="225">
        <v>6.6</v>
      </c>
      <c r="E28" s="225">
        <v>6.5</v>
      </c>
      <c r="F28" s="548">
        <v>5.3</v>
      </c>
      <c r="G28" s="715" t="s">
        <v>144</v>
      </c>
    </row>
    <row r="29" spans="1:7" s="407" customFormat="1" ht="15.4" hidden="1" outlineLevel="1">
      <c r="A29" s="405" t="s">
        <v>381</v>
      </c>
      <c r="B29" s="406">
        <v>33267</v>
      </c>
      <c r="C29" s="406">
        <v>32459</v>
      </c>
      <c r="D29" s="406">
        <v>31036</v>
      </c>
      <c r="E29" s="406">
        <v>35071</v>
      </c>
      <c r="F29" s="553">
        <v>39112</v>
      </c>
      <c r="G29" s="715" t="s">
        <v>144</v>
      </c>
    </row>
    <row r="30" spans="1:7" s="407" customFormat="1" ht="15.4" hidden="1" outlineLevel="1">
      <c r="A30" s="551" t="s">
        <v>440</v>
      </c>
      <c r="B30" s="406">
        <v>667</v>
      </c>
      <c r="C30" s="406">
        <v>597</v>
      </c>
      <c r="D30" s="406">
        <v>581</v>
      </c>
      <c r="E30" s="406">
        <v>590</v>
      </c>
      <c r="F30" s="548">
        <v>527</v>
      </c>
      <c r="G30" s="715" t="s">
        <v>144</v>
      </c>
    </row>
    <row r="31" spans="1:7" s="224" customFormat="1" ht="15.4" hidden="1" outlineLevel="1">
      <c r="A31" s="548" t="s">
        <v>434</v>
      </c>
      <c r="B31" s="406">
        <v>94</v>
      </c>
      <c r="C31" s="406">
        <v>95</v>
      </c>
      <c r="D31" s="406">
        <v>93</v>
      </c>
      <c r="E31" s="406">
        <v>93</v>
      </c>
      <c r="F31" s="548">
        <v>94</v>
      </c>
      <c r="G31" s="715" t="s">
        <v>144</v>
      </c>
    </row>
    <row r="32" spans="1:7" s="224" customFormat="1" ht="15.4" hidden="1" outlineLevel="1">
      <c r="A32" s="548" t="s">
        <v>435</v>
      </c>
      <c r="B32" s="406">
        <v>436</v>
      </c>
      <c r="C32" s="406">
        <v>394</v>
      </c>
      <c r="D32" s="406">
        <v>384</v>
      </c>
      <c r="E32" s="406">
        <v>395</v>
      </c>
      <c r="F32" s="548">
        <v>403</v>
      </c>
      <c r="G32" s="715" t="s">
        <v>144</v>
      </c>
    </row>
    <row r="33" spans="1:7" s="224" customFormat="1" ht="15.4" hidden="1" outlineLevel="1">
      <c r="A33" s="551" t="s">
        <v>497</v>
      </c>
      <c r="B33" s="225">
        <v>8.6999999999999993</v>
      </c>
      <c r="C33" s="225">
        <v>7.2</v>
      </c>
      <c r="D33" s="225">
        <v>7.2</v>
      </c>
      <c r="E33" s="225">
        <v>6.6</v>
      </c>
      <c r="F33" s="548">
        <v>5.4</v>
      </c>
      <c r="G33" s="715" t="s">
        <v>144</v>
      </c>
    </row>
    <row r="34" spans="1:7" s="224" customFormat="1" ht="15.4" collapsed="1">
      <c r="A34" s="360"/>
      <c r="B34" s="225"/>
      <c r="C34" s="225"/>
      <c r="D34" s="225"/>
      <c r="E34" s="225"/>
      <c r="F34" s="548"/>
      <c r="G34" s="681"/>
    </row>
    <row r="35" spans="1:7" s="224" customFormat="1">
      <c r="A35" s="613" t="s">
        <v>441</v>
      </c>
      <c r="B35" s="614">
        <v>2018</v>
      </c>
      <c r="C35" s="614">
        <v>2019</v>
      </c>
      <c r="D35" s="614">
        <v>2020</v>
      </c>
      <c r="E35" s="614">
        <v>2021</v>
      </c>
      <c r="F35" s="614">
        <v>2022</v>
      </c>
      <c r="G35" s="614">
        <v>2023</v>
      </c>
    </row>
    <row r="36" spans="1:7" s="224" customFormat="1" ht="15.4">
      <c r="A36" s="359" t="s">
        <v>363</v>
      </c>
      <c r="B36" s="354" t="s">
        <v>144</v>
      </c>
      <c r="C36" s="223">
        <v>28</v>
      </c>
      <c r="D36" s="223">
        <v>30</v>
      </c>
      <c r="E36" s="223">
        <v>31</v>
      </c>
      <c r="F36" s="548">
        <v>31</v>
      </c>
      <c r="G36" s="681">
        <v>31</v>
      </c>
    </row>
    <row r="37" spans="1:7" s="224" customFormat="1" hidden="1" outlineLevel="1">
      <c r="A37" s="613" t="s">
        <v>199</v>
      </c>
      <c r="B37" s="614">
        <v>2018</v>
      </c>
      <c r="C37" s="614">
        <v>2019</v>
      </c>
      <c r="D37" s="614">
        <v>2020</v>
      </c>
      <c r="E37" s="614">
        <v>2021</v>
      </c>
      <c r="F37" s="614">
        <v>2022</v>
      </c>
      <c r="G37" s="614" t="s">
        <v>558</v>
      </c>
    </row>
    <row r="38" spans="1:7" s="224" customFormat="1" ht="15.4" hidden="1" outlineLevel="1">
      <c r="A38" s="358" t="s">
        <v>442</v>
      </c>
      <c r="B38" s="222">
        <v>96415</v>
      </c>
      <c r="C38" s="222">
        <v>104230</v>
      </c>
      <c r="D38" s="222">
        <v>100251</v>
      </c>
      <c r="E38" s="222">
        <v>111972</v>
      </c>
      <c r="F38" s="222">
        <v>142233</v>
      </c>
      <c r="G38" s="715" t="s">
        <v>144</v>
      </c>
    </row>
    <row r="39" spans="1:7" s="224" customFormat="1" ht="15.4" hidden="1" outlineLevel="1">
      <c r="A39" s="359" t="s">
        <v>28</v>
      </c>
      <c r="B39" s="223">
        <v>95363</v>
      </c>
      <c r="C39" s="223">
        <v>103756</v>
      </c>
      <c r="D39" s="223">
        <v>99787</v>
      </c>
      <c r="E39" s="223">
        <v>110912</v>
      </c>
      <c r="F39" s="553">
        <v>141325</v>
      </c>
      <c r="G39" s="682">
        <v>172664</v>
      </c>
    </row>
    <row r="40" spans="1:7" s="224" customFormat="1" hidden="1" outlineLevel="1">
      <c r="A40" s="358" t="s">
        <v>200</v>
      </c>
      <c r="B40" s="221"/>
      <c r="C40" s="221"/>
      <c r="D40" s="221"/>
      <c r="E40" s="221"/>
      <c r="F40" s="221"/>
      <c r="G40" s="221"/>
    </row>
    <row r="41" spans="1:7" s="224" customFormat="1" ht="16.149999999999999" hidden="1" outlineLevel="1">
      <c r="A41" s="359" t="s">
        <v>443</v>
      </c>
      <c r="B41" s="223">
        <v>52557</v>
      </c>
      <c r="C41" s="223">
        <v>56952</v>
      </c>
      <c r="D41" s="223">
        <v>55362</v>
      </c>
      <c r="E41" s="223">
        <v>61019</v>
      </c>
      <c r="F41" s="553">
        <v>78094</v>
      </c>
      <c r="G41" s="715" t="s">
        <v>144</v>
      </c>
    </row>
    <row r="42" spans="1:7" s="224" customFormat="1" ht="15.4" hidden="1" outlineLevel="1">
      <c r="A42" s="359" t="s">
        <v>202</v>
      </c>
      <c r="B42" s="223">
        <v>22129</v>
      </c>
      <c r="C42" s="223">
        <v>25220</v>
      </c>
      <c r="D42" s="223">
        <v>25582</v>
      </c>
      <c r="E42" s="223">
        <v>27151</v>
      </c>
      <c r="F42" s="553">
        <v>33580</v>
      </c>
      <c r="G42" s="715" t="s">
        <v>144</v>
      </c>
    </row>
    <row r="43" spans="1:7" s="224" customFormat="1" ht="16.149999999999999" hidden="1" outlineLevel="1">
      <c r="A43" s="359" t="s">
        <v>444</v>
      </c>
      <c r="B43" s="223">
        <v>9381</v>
      </c>
      <c r="C43" s="223">
        <v>8149</v>
      </c>
      <c r="D43" s="223">
        <v>8988</v>
      </c>
      <c r="E43" s="223">
        <v>9281</v>
      </c>
      <c r="F43" s="553">
        <v>9765</v>
      </c>
      <c r="G43" s="715" t="s">
        <v>144</v>
      </c>
    </row>
    <row r="44" spans="1:7" s="224" customFormat="1" ht="15.4" hidden="1" outlineLevel="1">
      <c r="A44" s="359" t="s">
        <v>380</v>
      </c>
      <c r="B44" s="223">
        <v>4876</v>
      </c>
      <c r="C44" s="223">
        <v>4909</v>
      </c>
      <c r="D44" s="223">
        <v>4801</v>
      </c>
      <c r="E44" s="223">
        <v>5372</v>
      </c>
      <c r="F44" s="553">
        <v>7262</v>
      </c>
      <c r="G44" s="715" t="s">
        <v>144</v>
      </c>
    </row>
    <row r="45" spans="1:7" s="224" customFormat="1" ht="15.4" hidden="1" outlineLevel="1">
      <c r="A45" s="359" t="s">
        <v>205</v>
      </c>
      <c r="B45" s="223">
        <v>7472</v>
      </c>
      <c r="C45" s="223">
        <v>9000</v>
      </c>
      <c r="D45" s="223">
        <v>5518</v>
      </c>
      <c r="E45" s="223">
        <v>9149</v>
      </c>
      <c r="F45" s="553">
        <v>13532</v>
      </c>
      <c r="G45" s="715" t="s">
        <v>144</v>
      </c>
    </row>
    <row r="46" spans="1:7" s="224" customFormat="1" ht="15.4" hidden="1" outlineLevel="1">
      <c r="A46" s="359" t="s">
        <v>206</v>
      </c>
      <c r="B46" s="223">
        <v>9705</v>
      </c>
      <c r="C46" s="354" t="s">
        <v>362</v>
      </c>
      <c r="D46" s="354" t="s">
        <v>362</v>
      </c>
      <c r="E46" s="354" t="s">
        <v>362</v>
      </c>
      <c r="F46" s="553">
        <v>9732</v>
      </c>
      <c r="G46" s="354" t="s">
        <v>362</v>
      </c>
    </row>
    <row r="47" spans="1:7" s="224" customFormat="1" collapsed="1">
      <c r="A47" s="359"/>
      <c r="B47" s="354"/>
      <c r="C47" s="223"/>
      <c r="D47" s="223"/>
      <c r="E47" s="223"/>
      <c r="F47" s="223"/>
      <c r="G47" s="223"/>
    </row>
    <row r="48" spans="1:7" s="224" customFormat="1">
      <c r="A48" s="613" t="s">
        <v>365</v>
      </c>
      <c r="B48" s="614">
        <v>2018</v>
      </c>
      <c r="C48" s="614">
        <v>2019</v>
      </c>
      <c r="D48" s="614">
        <v>2020</v>
      </c>
      <c r="E48" s="614">
        <v>2021</v>
      </c>
      <c r="F48" s="614">
        <v>2022</v>
      </c>
      <c r="G48" s="614">
        <v>2023</v>
      </c>
    </row>
    <row r="49" spans="1:7" s="224" customFormat="1" ht="15.4">
      <c r="A49" s="325" t="s">
        <v>221</v>
      </c>
      <c r="B49" s="223">
        <v>69</v>
      </c>
      <c r="C49" s="223">
        <v>69</v>
      </c>
      <c r="D49" s="223">
        <v>70</v>
      </c>
      <c r="E49" s="223">
        <v>69</v>
      </c>
      <c r="F49" s="548">
        <v>69</v>
      </c>
      <c r="G49" s="548">
        <v>68</v>
      </c>
    </row>
    <row r="50" spans="1:7" s="224" customFormat="1" ht="15.4">
      <c r="A50" s="325" t="s">
        <v>222</v>
      </c>
      <c r="B50" s="223">
        <v>31</v>
      </c>
      <c r="C50" s="223">
        <v>31</v>
      </c>
      <c r="D50" s="223">
        <v>30</v>
      </c>
      <c r="E50" s="223">
        <v>31</v>
      </c>
      <c r="F50" s="548">
        <v>31</v>
      </c>
      <c r="G50" s="548">
        <v>32</v>
      </c>
    </row>
    <row r="51" spans="1:7" s="224" customFormat="1" ht="15.4">
      <c r="A51" s="325" t="s">
        <v>223</v>
      </c>
      <c r="B51" s="225">
        <v>6.1</v>
      </c>
      <c r="C51" s="225">
        <v>6</v>
      </c>
      <c r="D51" s="225">
        <v>4.2</v>
      </c>
      <c r="E51" s="225">
        <v>6.4</v>
      </c>
      <c r="F51" s="548">
        <v>7.6</v>
      </c>
      <c r="G51" s="548">
        <v>6</v>
      </c>
    </row>
    <row r="52" spans="1:7" s="224" customFormat="1" ht="15.4">
      <c r="A52" s="325" t="s">
        <v>224</v>
      </c>
      <c r="B52" s="225">
        <v>7.7</v>
      </c>
      <c r="C52" s="225">
        <v>5.6</v>
      </c>
      <c r="D52" s="225">
        <v>4.8</v>
      </c>
      <c r="E52" s="225">
        <v>7.8</v>
      </c>
      <c r="F52" s="548">
        <v>8.9</v>
      </c>
      <c r="G52" s="548">
        <v>6.6</v>
      </c>
    </row>
    <row r="53" spans="1:7" s="224" customFormat="1" ht="15.4">
      <c r="A53" s="325" t="s">
        <v>225</v>
      </c>
      <c r="B53" s="225">
        <v>6.6</v>
      </c>
      <c r="C53" s="225">
        <v>5.9</v>
      </c>
      <c r="D53" s="225">
        <v>4.4000000000000004</v>
      </c>
      <c r="E53" s="225">
        <v>6.9</v>
      </c>
      <c r="F53" s="552">
        <v>8</v>
      </c>
      <c r="G53" s="552">
        <v>6.2</v>
      </c>
    </row>
    <row r="54" spans="1:7" s="224" customFormat="1" ht="15.4">
      <c r="A54" s="325" t="s">
        <v>226</v>
      </c>
      <c r="B54" s="223">
        <v>82</v>
      </c>
      <c r="C54" s="223">
        <v>84</v>
      </c>
      <c r="D54" s="223">
        <v>85</v>
      </c>
      <c r="E54" s="223">
        <v>82</v>
      </c>
      <c r="F54" s="548">
        <v>79</v>
      </c>
      <c r="G54" s="548">
        <v>81</v>
      </c>
    </row>
    <row r="55" spans="1:7" s="224" customFormat="1" ht="15.4">
      <c r="A55" s="325" t="s">
        <v>445</v>
      </c>
      <c r="B55" s="223" t="s">
        <v>144</v>
      </c>
      <c r="C55" s="223" t="s">
        <v>144</v>
      </c>
      <c r="D55" s="548">
        <v>37.799999999999997</v>
      </c>
      <c r="E55" s="548">
        <v>39.5</v>
      </c>
      <c r="F55" s="552">
        <v>42</v>
      </c>
      <c r="G55" s="552">
        <v>43.2</v>
      </c>
    </row>
    <row r="56" spans="1:7" s="224" customFormat="1" ht="15.4">
      <c r="A56" s="325" t="s">
        <v>446</v>
      </c>
      <c r="B56" s="223" t="s">
        <v>144</v>
      </c>
      <c r="C56" s="223" t="s">
        <v>144</v>
      </c>
      <c r="D56" s="548">
        <v>37.9</v>
      </c>
      <c r="E56" s="225">
        <v>39.9</v>
      </c>
      <c r="F56" s="548">
        <v>43.2</v>
      </c>
      <c r="G56" s="548">
        <v>44.4</v>
      </c>
    </row>
    <row r="57" spans="1:7" s="224" customFormat="1" ht="15.4">
      <c r="A57" s="325" t="s">
        <v>447</v>
      </c>
      <c r="B57" s="223" t="s">
        <v>144</v>
      </c>
      <c r="C57" s="223" t="s">
        <v>144</v>
      </c>
      <c r="D57" s="225">
        <v>37.6</v>
      </c>
      <c r="E57" s="225">
        <v>38.6</v>
      </c>
      <c r="F57" s="548">
        <v>39.4</v>
      </c>
      <c r="G57" s="548">
        <v>40.700000000000003</v>
      </c>
    </row>
    <row r="58" spans="1:7" s="224" customFormat="1" ht="15.4">
      <c r="A58" s="325" t="s">
        <v>448</v>
      </c>
      <c r="B58" s="226">
        <v>19.100000000000001</v>
      </c>
      <c r="C58" s="226">
        <v>19.8</v>
      </c>
      <c r="D58" s="226">
        <v>20</v>
      </c>
      <c r="E58" s="226">
        <v>20.9</v>
      </c>
      <c r="F58" s="548">
        <v>21.6</v>
      </c>
      <c r="G58" s="548">
        <v>22</v>
      </c>
    </row>
    <row r="59" spans="1:7" s="224" customFormat="1" ht="15.4">
      <c r="A59" s="325" t="s">
        <v>449</v>
      </c>
      <c r="B59" s="226">
        <v>19.2</v>
      </c>
      <c r="C59" s="226">
        <v>19.5</v>
      </c>
      <c r="D59" s="226">
        <v>19.7</v>
      </c>
      <c r="E59" s="226">
        <v>20.5</v>
      </c>
      <c r="F59" s="548">
        <v>20.399999999999999</v>
      </c>
      <c r="G59" s="548">
        <v>20.6</v>
      </c>
    </row>
    <row r="60" spans="1:7" s="224" customFormat="1" ht="27.4">
      <c r="A60" s="325" t="s">
        <v>450</v>
      </c>
      <c r="B60" s="226" t="s">
        <v>144</v>
      </c>
      <c r="C60" s="226" t="s">
        <v>144</v>
      </c>
      <c r="D60" s="226" t="s">
        <v>144</v>
      </c>
      <c r="E60" s="226" t="s">
        <v>144</v>
      </c>
      <c r="F60" s="226" t="s">
        <v>144</v>
      </c>
      <c r="G60" s="227">
        <v>77</v>
      </c>
    </row>
    <row r="61" spans="1:7" s="224" customFormat="1" ht="27.4">
      <c r="A61" s="325" t="s">
        <v>542</v>
      </c>
      <c r="B61" s="355" t="s">
        <v>144</v>
      </c>
      <c r="C61" s="227">
        <v>71</v>
      </c>
      <c r="D61" s="355" t="s">
        <v>144</v>
      </c>
      <c r="E61" s="355">
        <v>73</v>
      </c>
      <c r="F61" s="355" t="s">
        <v>144</v>
      </c>
      <c r="G61" s="355">
        <v>75</v>
      </c>
    </row>
    <row r="62" spans="1:7" s="224" customFormat="1" ht="27.4">
      <c r="A62" s="325" t="s">
        <v>543</v>
      </c>
      <c r="B62" s="355" t="s">
        <v>144</v>
      </c>
      <c r="C62" s="227">
        <v>74</v>
      </c>
      <c r="D62" s="355" t="s">
        <v>144</v>
      </c>
      <c r="E62" s="355">
        <v>76</v>
      </c>
      <c r="F62" s="355" t="s">
        <v>144</v>
      </c>
      <c r="G62" s="355">
        <v>76</v>
      </c>
    </row>
    <row r="63" spans="1:7" s="229" customFormat="1" ht="15.4">
      <c r="A63" s="325"/>
      <c r="B63" s="355"/>
      <c r="C63" s="227"/>
      <c r="D63" s="227"/>
      <c r="E63" s="227"/>
      <c r="F63" s="227"/>
      <c r="G63" s="227"/>
    </row>
    <row r="64" spans="1:7">
      <c r="A64" s="613" t="s">
        <v>366</v>
      </c>
      <c r="B64" s="614">
        <v>2018</v>
      </c>
      <c r="C64" s="614">
        <v>2019</v>
      </c>
      <c r="D64" s="614">
        <v>2020</v>
      </c>
      <c r="E64" s="614">
        <v>2021</v>
      </c>
      <c r="F64" s="614">
        <v>2022</v>
      </c>
      <c r="G64" s="614">
        <v>2023</v>
      </c>
    </row>
    <row r="65" spans="1:7">
      <c r="A65" s="325" t="s">
        <v>403</v>
      </c>
      <c r="B65" s="354" t="s">
        <v>144</v>
      </c>
      <c r="C65" s="223">
        <v>406</v>
      </c>
      <c r="D65" s="223">
        <v>385</v>
      </c>
      <c r="E65" s="223">
        <v>387</v>
      </c>
      <c r="F65" s="223">
        <v>403</v>
      </c>
      <c r="G65" s="223">
        <v>469</v>
      </c>
    </row>
    <row r="66" spans="1:7" ht="15.4">
      <c r="A66" s="325" t="s">
        <v>404</v>
      </c>
      <c r="B66" s="356" t="s">
        <v>144</v>
      </c>
      <c r="C66" s="225">
        <v>5.2</v>
      </c>
      <c r="D66" s="225">
        <v>4.8</v>
      </c>
      <c r="E66" s="225">
        <v>4.5</v>
      </c>
      <c r="F66" s="548">
        <v>4.2</v>
      </c>
      <c r="G66" s="548">
        <v>4.5</v>
      </c>
    </row>
    <row r="67" spans="1:7" ht="15.4">
      <c r="A67" s="325" t="s">
        <v>405</v>
      </c>
      <c r="B67" s="354" t="s">
        <v>144</v>
      </c>
      <c r="C67" s="223">
        <v>997</v>
      </c>
      <c r="D67" s="223">
        <v>922</v>
      </c>
      <c r="E67" s="223">
        <v>1148</v>
      </c>
      <c r="F67" s="553">
        <v>1261</v>
      </c>
      <c r="G67" s="553">
        <v>1479</v>
      </c>
    </row>
    <row r="68" spans="1:7" ht="15.4">
      <c r="A68" s="325" t="s">
        <v>406</v>
      </c>
      <c r="B68" s="354" t="s">
        <v>144</v>
      </c>
      <c r="C68" s="225">
        <v>12.7</v>
      </c>
      <c r="D68" s="225">
        <v>11.6</v>
      </c>
      <c r="E68" s="225">
        <v>13.4</v>
      </c>
      <c r="F68" s="548">
        <v>13.2</v>
      </c>
      <c r="G68" s="548">
        <v>14.1</v>
      </c>
    </row>
    <row r="69" spans="1:7">
      <c r="A69" s="325" t="s">
        <v>370</v>
      </c>
      <c r="B69" s="223">
        <v>0</v>
      </c>
      <c r="C69" s="223">
        <v>1</v>
      </c>
      <c r="D69" s="223">
        <v>0</v>
      </c>
      <c r="E69" s="223">
        <v>0</v>
      </c>
      <c r="F69" s="223">
        <v>0</v>
      </c>
      <c r="G69" s="223">
        <v>0</v>
      </c>
    </row>
    <row r="70" spans="1:7">
      <c r="A70" s="325" t="s">
        <v>371</v>
      </c>
      <c r="B70" s="223">
        <v>0</v>
      </c>
      <c r="C70" s="361">
        <v>0.01</v>
      </c>
      <c r="D70" s="223">
        <v>0</v>
      </c>
      <c r="E70" s="223">
        <v>0</v>
      </c>
      <c r="F70" s="223">
        <v>0</v>
      </c>
      <c r="G70" s="223">
        <v>0</v>
      </c>
    </row>
    <row r="71" spans="1:7" s="231" customFormat="1" ht="15.4">
      <c r="A71" s="325" t="s">
        <v>548</v>
      </c>
      <c r="B71" s="225">
        <v>2</v>
      </c>
      <c r="C71" s="225">
        <v>2</v>
      </c>
      <c r="D71" s="225">
        <v>2.1</v>
      </c>
      <c r="E71" s="225">
        <v>2.2000000000000002</v>
      </c>
      <c r="F71" s="548">
        <v>2.5</v>
      </c>
      <c r="G71" s="548">
        <v>2.2999999999999998</v>
      </c>
    </row>
    <row r="72" spans="1:7" s="231" customFormat="1" ht="27.4">
      <c r="A72" s="325" t="s">
        <v>544</v>
      </c>
      <c r="B72" s="356" t="s">
        <v>144</v>
      </c>
      <c r="C72" s="225">
        <v>69</v>
      </c>
      <c r="D72" s="355" t="s">
        <v>144</v>
      </c>
      <c r="E72" s="355">
        <v>73</v>
      </c>
      <c r="F72" s="355" t="s">
        <v>144</v>
      </c>
      <c r="G72" s="355">
        <v>74</v>
      </c>
    </row>
    <row r="73" spans="1:7" s="231" customFormat="1">
      <c r="A73" s="325" t="s">
        <v>560</v>
      </c>
      <c r="B73" s="356" t="s">
        <v>144</v>
      </c>
      <c r="C73" s="225" t="s">
        <v>374</v>
      </c>
      <c r="D73" s="225" t="s">
        <v>374</v>
      </c>
      <c r="E73" s="225" t="s">
        <v>374</v>
      </c>
      <c r="F73" s="225" t="s">
        <v>374</v>
      </c>
      <c r="G73" s="225" t="s">
        <v>374</v>
      </c>
    </row>
    <row r="74" spans="1:7">
      <c r="A74" s="325"/>
      <c r="B74" s="225"/>
      <c r="C74" s="225"/>
      <c r="D74" s="225"/>
      <c r="E74" s="225"/>
      <c r="F74" s="225"/>
      <c r="G74" s="225"/>
    </row>
    <row r="75" spans="1:7">
      <c r="A75" s="613" t="s">
        <v>367</v>
      </c>
      <c r="B75" s="614">
        <v>2018</v>
      </c>
      <c r="C75" s="614">
        <v>2019</v>
      </c>
      <c r="D75" s="614">
        <v>2020</v>
      </c>
      <c r="E75" s="614">
        <v>2021</v>
      </c>
      <c r="F75" s="614">
        <v>2022</v>
      </c>
      <c r="G75" s="614">
        <v>2023</v>
      </c>
    </row>
    <row r="76" spans="1:7" ht="15.4">
      <c r="A76" s="720" t="s">
        <v>562</v>
      </c>
      <c r="B76" s="224" t="s">
        <v>144</v>
      </c>
      <c r="C76" s="550">
        <v>98</v>
      </c>
      <c r="D76" s="550">
        <v>99</v>
      </c>
      <c r="E76" s="550">
        <v>98</v>
      </c>
      <c r="F76" s="550">
        <v>99</v>
      </c>
      <c r="G76" s="550">
        <v>99</v>
      </c>
    </row>
    <row r="77" spans="1:7" ht="15.4">
      <c r="A77" s="718" t="s">
        <v>545</v>
      </c>
      <c r="B77" s="224" t="s">
        <v>144</v>
      </c>
      <c r="C77" s="224" t="s">
        <v>144</v>
      </c>
      <c r="D77" s="224" t="s">
        <v>144</v>
      </c>
      <c r="E77" s="224" t="s">
        <v>144</v>
      </c>
      <c r="F77" s="224" t="s">
        <v>144</v>
      </c>
      <c r="G77" s="550">
        <v>99</v>
      </c>
    </row>
    <row r="78" spans="1:7" ht="28.5">
      <c r="A78" s="719" t="s">
        <v>563</v>
      </c>
      <c r="B78" s="224" t="s">
        <v>144</v>
      </c>
      <c r="C78" s="224" t="s">
        <v>144</v>
      </c>
      <c r="D78" s="224" t="s">
        <v>144</v>
      </c>
      <c r="E78" s="224" t="s">
        <v>144</v>
      </c>
      <c r="F78" s="224" t="s">
        <v>144</v>
      </c>
      <c r="G78" s="550">
        <v>94</v>
      </c>
    </row>
    <row r="79" spans="1:7" ht="15.4">
      <c r="A79" s="548" t="s">
        <v>451</v>
      </c>
      <c r="B79" s="224" t="s">
        <v>144</v>
      </c>
      <c r="C79" s="550">
        <v>59</v>
      </c>
      <c r="D79" s="550">
        <v>84</v>
      </c>
      <c r="E79" s="550">
        <v>87</v>
      </c>
      <c r="F79" s="550">
        <v>92</v>
      </c>
      <c r="G79" s="550">
        <v>94</v>
      </c>
    </row>
    <row r="80" spans="1:7" ht="15.4">
      <c r="A80" s="548" t="s">
        <v>452</v>
      </c>
      <c r="B80" s="550">
        <v>86</v>
      </c>
      <c r="C80" s="550">
        <v>90</v>
      </c>
      <c r="D80" s="550">
        <v>93</v>
      </c>
      <c r="E80" s="550">
        <v>93</v>
      </c>
      <c r="F80" s="550">
        <v>93</v>
      </c>
      <c r="G80" s="550">
        <v>90</v>
      </c>
    </row>
    <row r="81" spans="1:7" ht="15" customHeight="1">
      <c r="A81" s="325"/>
      <c r="B81" s="223"/>
      <c r="C81" s="223"/>
      <c r="D81" s="223"/>
      <c r="E81" s="223"/>
      <c r="F81" s="224"/>
      <c r="G81" s="224"/>
    </row>
    <row r="82" spans="1:7">
      <c r="A82" s="738" t="s">
        <v>463</v>
      </c>
      <c r="B82" s="738"/>
      <c r="C82" s="738"/>
      <c r="D82" s="738"/>
      <c r="E82" s="738"/>
      <c r="F82" s="738"/>
    </row>
    <row r="83" spans="1:7">
      <c r="A83" s="738" t="s">
        <v>540</v>
      </c>
      <c r="B83" s="738"/>
      <c r="C83" s="738"/>
      <c r="D83" s="738"/>
      <c r="E83" s="738"/>
      <c r="F83" s="738"/>
    </row>
    <row r="84" spans="1:7">
      <c r="A84" s="738" t="s">
        <v>565</v>
      </c>
      <c r="B84" s="738"/>
      <c r="C84" s="738"/>
      <c r="D84" s="738"/>
      <c r="E84" s="738"/>
      <c r="F84" s="738"/>
    </row>
    <row r="85" spans="1:7" ht="99.6" customHeight="1">
      <c r="A85" s="738" t="s">
        <v>464</v>
      </c>
      <c r="B85" s="738"/>
      <c r="C85" s="738"/>
      <c r="D85" s="738"/>
      <c r="E85" s="738"/>
      <c r="F85" s="738"/>
    </row>
    <row r="86" spans="1:7">
      <c r="A86" s="738" t="s">
        <v>566</v>
      </c>
      <c r="B86" s="738"/>
      <c r="C86" s="738"/>
      <c r="D86" s="738"/>
      <c r="E86" s="738"/>
      <c r="F86" s="738"/>
      <c r="G86" s="716"/>
    </row>
    <row r="87" spans="1:7" ht="48" customHeight="1">
      <c r="A87" s="738" t="s">
        <v>537</v>
      </c>
      <c r="B87" s="738"/>
      <c r="C87" s="738"/>
      <c r="D87" s="738"/>
      <c r="E87" s="738"/>
      <c r="F87" s="738"/>
    </row>
    <row r="88" spans="1:7" ht="30.75" customHeight="1">
      <c r="A88" s="738" t="s">
        <v>465</v>
      </c>
      <c r="B88" s="738"/>
      <c r="C88" s="738"/>
      <c r="D88" s="738"/>
      <c r="E88" s="738"/>
      <c r="F88" s="738"/>
    </row>
    <row r="89" spans="1:7" ht="36.75" customHeight="1">
      <c r="A89" s="738" t="s">
        <v>567</v>
      </c>
      <c r="B89" s="738"/>
      <c r="C89" s="738"/>
      <c r="D89" s="738"/>
      <c r="E89" s="738"/>
      <c r="F89" s="738"/>
    </row>
    <row r="90" spans="1:7" ht="24" customHeight="1">
      <c r="A90" s="738" t="s">
        <v>466</v>
      </c>
      <c r="B90" s="738"/>
      <c r="C90" s="738"/>
      <c r="D90" s="738"/>
      <c r="E90" s="738"/>
      <c r="F90" s="738"/>
    </row>
    <row r="91" spans="1:7" ht="40.15" customHeight="1">
      <c r="A91" s="738" t="s">
        <v>541</v>
      </c>
      <c r="B91" s="738"/>
      <c r="C91" s="738"/>
      <c r="D91" s="738"/>
      <c r="E91" s="738"/>
      <c r="F91" s="738"/>
    </row>
    <row r="92" spans="1:7" ht="25.9" customHeight="1">
      <c r="A92" s="738" t="s">
        <v>546</v>
      </c>
      <c r="B92" s="738"/>
      <c r="C92" s="738"/>
      <c r="D92" s="738"/>
      <c r="E92" s="738"/>
      <c r="F92" s="738"/>
    </row>
    <row r="93" spans="1:7" ht="17.45" customHeight="1">
      <c r="A93" s="738" t="s">
        <v>547</v>
      </c>
      <c r="B93" s="738"/>
      <c r="C93" s="738"/>
      <c r="D93" s="738"/>
      <c r="E93" s="738"/>
      <c r="F93" s="738"/>
    </row>
    <row r="94" spans="1:7" ht="11.45" customHeight="1">
      <c r="A94" s="683"/>
      <c r="B94" s="683"/>
      <c r="C94" s="683"/>
      <c r="D94" s="683"/>
      <c r="E94" s="683"/>
      <c r="F94" s="683"/>
    </row>
    <row r="95" spans="1:7">
      <c r="A95" s="738" t="s">
        <v>538</v>
      </c>
      <c r="B95" s="738"/>
      <c r="C95" s="738"/>
      <c r="D95" s="738"/>
      <c r="E95" s="738"/>
      <c r="F95" s="738"/>
    </row>
    <row r="96" spans="1:7">
      <c r="A96" s="683"/>
      <c r="B96" s="683"/>
      <c r="C96" s="683"/>
      <c r="D96" s="683"/>
      <c r="E96" s="683"/>
      <c r="F96" s="683"/>
    </row>
    <row r="97" spans="1:6" ht="26.45" customHeight="1">
      <c r="A97" s="738" t="s">
        <v>549</v>
      </c>
      <c r="B97" s="738"/>
      <c r="C97" s="738"/>
      <c r="D97" s="738"/>
      <c r="E97" s="738"/>
      <c r="F97" s="738"/>
    </row>
    <row r="98" spans="1:6" ht="12.6" customHeight="1">
      <c r="A98" s="683"/>
      <c r="B98" s="683"/>
      <c r="C98" s="683"/>
      <c r="D98" s="683"/>
      <c r="E98" s="683"/>
      <c r="F98" s="683"/>
    </row>
    <row r="99" spans="1:6" ht="16.899999999999999" customHeight="1">
      <c r="A99" s="683" t="s">
        <v>555</v>
      </c>
      <c r="B99" s="683"/>
      <c r="C99" s="683"/>
      <c r="D99" s="683"/>
      <c r="E99" s="683"/>
      <c r="F99" s="683"/>
    </row>
    <row r="100" spans="1:6" ht="10.9" customHeight="1">
      <c r="A100" s="683"/>
      <c r="B100" s="683"/>
      <c r="C100" s="683"/>
      <c r="D100" s="683"/>
      <c r="E100" s="683"/>
      <c r="F100" s="683"/>
    </row>
    <row r="101" spans="1:6" ht="13.15" customHeight="1">
      <c r="A101" s="683" t="s">
        <v>561</v>
      </c>
      <c r="B101" s="683"/>
      <c r="C101" s="683"/>
      <c r="D101" s="683"/>
      <c r="E101" s="683"/>
      <c r="F101" s="683"/>
    </row>
    <row r="102" spans="1:6" ht="13.15" customHeight="1">
      <c r="A102" s="683"/>
      <c r="B102" s="683"/>
      <c r="C102" s="683"/>
      <c r="D102" s="683"/>
      <c r="E102" s="683"/>
      <c r="F102" s="683"/>
    </row>
    <row r="103" spans="1:6" ht="16.899999999999999" customHeight="1">
      <c r="A103" s="683" t="s">
        <v>557</v>
      </c>
      <c r="B103" s="683"/>
      <c r="C103" s="683"/>
      <c r="D103" s="683"/>
      <c r="E103" s="683"/>
      <c r="F103" s="683"/>
    </row>
    <row r="104" spans="1:6" ht="10.15" customHeight="1">
      <c r="A104" s="683"/>
      <c r="B104" s="683"/>
      <c r="C104" s="683"/>
      <c r="D104" s="683"/>
      <c r="E104" s="683"/>
      <c r="F104" s="683"/>
    </row>
    <row r="105" spans="1:6" ht="12" customHeight="1">
      <c r="A105" s="683" t="s">
        <v>559</v>
      </c>
      <c r="B105" s="683"/>
      <c r="C105" s="683"/>
      <c r="D105" s="683"/>
      <c r="E105" s="683"/>
      <c r="F105" s="683"/>
    </row>
    <row r="106" spans="1:6">
      <c r="A106" s="683"/>
      <c r="B106" s="683"/>
      <c r="C106" s="683"/>
      <c r="D106" s="683"/>
      <c r="E106" s="683"/>
      <c r="F106" s="683"/>
    </row>
    <row r="107" spans="1:6">
      <c r="A107" s="738" t="s">
        <v>568</v>
      </c>
      <c r="B107" s="738"/>
      <c r="C107" s="738"/>
      <c r="D107" s="738"/>
      <c r="E107" s="738"/>
      <c r="F107" s="738"/>
    </row>
    <row r="108" spans="1:6">
      <c r="A108" s="683"/>
      <c r="B108" s="683"/>
      <c r="C108" s="683"/>
      <c r="D108" s="683"/>
      <c r="E108" s="683"/>
      <c r="F108" s="683"/>
    </row>
    <row r="109" spans="1:6">
      <c r="A109" s="683"/>
      <c r="B109" s="683"/>
      <c r="C109" s="683"/>
      <c r="D109" s="683"/>
      <c r="E109" s="683"/>
      <c r="F109" s="683"/>
    </row>
    <row r="110" spans="1:6">
      <c r="A110" s="683"/>
      <c r="B110" s="683"/>
      <c r="C110" s="683"/>
      <c r="D110" s="683"/>
      <c r="E110" s="683"/>
      <c r="F110" s="683"/>
    </row>
    <row r="111" spans="1:6">
      <c r="A111" s="683"/>
      <c r="B111" s="683"/>
      <c r="C111" s="683"/>
      <c r="D111" s="683"/>
      <c r="E111" s="683"/>
      <c r="F111" s="683"/>
    </row>
    <row r="113" spans="1:7" ht="15" customHeight="1">
      <c r="A113" s="352" t="s">
        <v>455</v>
      </c>
    </row>
    <row r="114" spans="1:7" ht="15" customHeight="1">
      <c r="A114" s="611" t="s">
        <v>11</v>
      </c>
      <c r="B114" s="612"/>
      <c r="C114" s="612"/>
      <c r="D114" s="612"/>
      <c r="E114" s="612"/>
    </row>
    <row r="115" spans="1:7" ht="15" customHeight="1">
      <c r="A115" s="611" t="s">
        <v>198</v>
      </c>
      <c r="B115" s="612"/>
      <c r="C115" s="612"/>
      <c r="D115" s="612"/>
      <c r="E115" s="612"/>
    </row>
    <row r="116" spans="1:7" ht="15" customHeight="1">
      <c r="A116" s="357" t="s">
        <v>199</v>
      </c>
      <c r="B116" s="353">
        <v>2018</v>
      </c>
      <c r="C116" s="353">
        <v>2019</v>
      </c>
      <c r="D116" s="353">
        <v>2020</v>
      </c>
      <c r="E116" s="353">
        <v>2021</v>
      </c>
      <c r="F116" s="221"/>
      <c r="G116" s="221"/>
    </row>
    <row r="117" spans="1:7" ht="15" customHeight="1">
      <c r="A117" s="358" t="s">
        <v>361</v>
      </c>
      <c r="B117" s="222">
        <v>96415</v>
      </c>
      <c r="C117" s="222">
        <v>104230</v>
      </c>
      <c r="D117" s="222">
        <v>100251</v>
      </c>
      <c r="E117" s="222">
        <v>111972</v>
      </c>
      <c r="F117" s="221"/>
      <c r="G117" s="221"/>
    </row>
    <row r="118" spans="1:7" ht="15" customHeight="1">
      <c r="A118" s="359" t="s">
        <v>28</v>
      </c>
      <c r="B118" s="223">
        <v>95363</v>
      </c>
      <c r="C118" s="223">
        <v>103756</v>
      </c>
      <c r="D118" s="223">
        <v>99787</v>
      </c>
      <c r="E118" s="223">
        <v>110912</v>
      </c>
      <c r="F118" s="221"/>
      <c r="G118" s="221"/>
    </row>
    <row r="119" spans="1:7" ht="15" customHeight="1">
      <c r="A119" s="358" t="s">
        <v>200</v>
      </c>
      <c r="B119" s="221"/>
      <c r="C119" s="221"/>
      <c r="D119" s="221"/>
      <c r="E119" s="221"/>
      <c r="F119" s="221"/>
      <c r="G119" s="221"/>
    </row>
    <row r="120" spans="1:7" ht="15" customHeight="1">
      <c r="A120" s="359" t="s">
        <v>201</v>
      </c>
      <c r="B120" s="223">
        <v>52557</v>
      </c>
      <c r="C120" s="223">
        <v>56952</v>
      </c>
      <c r="D120" s="223">
        <v>55362</v>
      </c>
      <c r="E120" s="223">
        <v>61019</v>
      </c>
      <c r="F120" s="224"/>
      <c r="G120" s="224"/>
    </row>
    <row r="121" spans="1:7" ht="15" customHeight="1">
      <c r="A121" s="359" t="s">
        <v>202</v>
      </c>
      <c r="B121" s="223">
        <v>22129</v>
      </c>
      <c r="C121" s="223">
        <v>25220</v>
      </c>
      <c r="D121" s="223">
        <v>25582</v>
      </c>
      <c r="E121" s="223">
        <v>27151</v>
      </c>
    </row>
    <row r="122" spans="1:7" ht="15" customHeight="1">
      <c r="A122" s="359" t="s">
        <v>203</v>
      </c>
      <c r="B122" s="223">
        <v>9381</v>
      </c>
      <c r="C122" s="223">
        <v>8149</v>
      </c>
      <c r="D122" s="223">
        <v>8988</v>
      </c>
      <c r="E122" s="223">
        <v>9281</v>
      </c>
      <c r="F122" s="224"/>
      <c r="G122" s="224"/>
    </row>
    <row r="123" spans="1:7" ht="15" customHeight="1">
      <c r="A123" s="359" t="s">
        <v>380</v>
      </c>
      <c r="B123" s="223">
        <v>4876</v>
      </c>
      <c r="C123" s="223">
        <v>4909</v>
      </c>
      <c r="D123" s="223">
        <v>4801</v>
      </c>
      <c r="E123" s="223">
        <v>5372</v>
      </c>
      <c r="F123" s="224"/>
      <c r="G123" s="224"/>
    </row>
    <row r="124" spans="1:7" ht="15" customHeight="1">
      <c r="A124" s="359" t="s">
        <v>205</v>
      </c>
      <c r="B124" s="223">
        <v>7472</v>
      </c>
      <c r="C124" s="223">
        <v>9000</v>
      </c>
      <c r="D124" s="223">
        <v>5518</v>
      </c>
      <c r="E124" s="223">
        <v>9149</v>
      </c>
      <c r="F124" s="224"/>
      <c r="G124" s="224"/>
    </row>
    <row r="125" spans="1:7" ht="15" customHeight="1">
      <c r="A125" s="359" t="s">
        <v>206</v>
      </c>
      <c r="B125" s="223">
        <v>9705</v>
      </c>
      <c r="C125" s="354" t="s">
        <v>362</v>
      </c>
      <c r="D125" s="354" t="s">
        <v>362</v>
      </c>
      <c r="E125" s="354" t="s">
        <v>362</v>
      </c>
      <c r="F125" s="224"/>
      <c r="G125" s="224"/>
    </row>
    <row r="126" spans="1:7" ht="15" customHeight="1">
      <c r="A126" s="359"/>
      <c r="B126" s="223"/>
      <c r="C126" s="354"/>
      <c r="D126" s="354"/>
      <c r="E126" s="354"/>
      <c r="F126" s="224"/>
      <c r="G126" s="224"/>
    </row>
    <row r="127" spans="1:7" ht="15" customHeight="1">
      <c r="A127" s="357" t="s">
        <v>364</v>
      </c>
      <c r="B127" s="353">
        <v>2018</v>
      </c>
      <c r="C127" s="353">
        <v>2019</v>
      </c>
      <c r="D127" s="353">
        <v>2020</v>
      </c>
      <c r="E127" s="353">
        <v>2021</v>
      </c>
      <c r="F127" s="224"/>
      <c r="G127" s="224"/>
    </row>
    <row r="128" spans="1:7" ht="15" customHeight="1">
      <c r="A128" s="359" t="s">
        <v>208</v>
      </c>
      <c r="B128" s="223">
        <v>34</v>
      </c>
      <c r="C128" s="223">
        <v>41</v>
      </c>
      <c r="D128" s="223">
        <v>44</v>
      </c>
      <c r="E128" s="223">
        <v>58</v>
      </c>
      <c r="F128" s="224"/>
      <c r="G128" s="224"/>
    </row>
    <row r="129" spans="1:7" ht="15" customHeight="1">
      <c r="A129" s="359" t="s">
        <v>209</v>
      </c>
      <c r="B129" s="223">
        <v>104</v>
      </c>
      <c r="C129" s="223">
        <v>105</v>
      </c>
      <c r="D129" s="223">
        <v>100</v>
      </c>
      <c r="E129" s="223">
        <v>115</v>
      </c>
      <c r="F129" s="224"/>
      <c r="G129" s="224"/>
    </row>
    <row r="130" spans="1:7" ht="15" customHeight="1">
      <c r="A130" s="359" t="s">
        <v>210</v>
      </c>
      <c r="B130" s="223">
        <v>256</v>
      </c>
      <c r="C130" s="223">
        <v>264</v>
      </c>
      <c r="D130" s="223">
        <v>251</v>
      </c>
      <c r="E130" s="223">
        <v>270</v>
      </c>
      <c r="F130" s="224"/>
      <c r="G130" s="224"/>
    </row>
    <row r="131" spans="1:7" ht="15" customHeight="1">
      <c r="A131" s="359" t="s">
        <v>211</v>
      </c>
      <c r="B131" s="223">
        <v>360</v>
      </c>
      <c r="C131" s="223">
        <v>369</v>
      </c>
      <c r="D131" s="223">
        <v>351</v>
      </c>
      <c r="E131" s="223">
        <v>385</v>
      </c>
      <c r="F131" s="224"/>
      <c r="G131" s="224"/>
    </row>
    <row r="132" spans="1:7" ht="15" customHeight="1">
      <c r="A132" s="359" t="s">
        <v>212</v>
      </c>
      <c r="B132" s="225">
        <v>7.2</v>
      </c>
      <c r="C132" s="225">
        <v>6.8</v>
      </c>
      <c r="D132" s="225">
        <v>6.6</v>
      </c>
      <c r="E132" s="225">
        <v>6.5</v>
      </c>
      <c r="F132" s="224"/>
      <c r="G132" s="224"/>
    </row>
    <row r="133" spans="1:7" ht="15" customHeight="1">
      <c r="A133" s="359" t="s">
        <v>393</v>
      </c>
      <c r="B133" s="223">
        <v>21</v>
      </c>
      <c r="C133" s="223">
        <v>22</v>
      </c>
      <c r="D133" s="223">
        <v>20</v>
      </c>
      <c r="E133" s="223">
        <v>22</v>
      </c>
      <c r="F133" s="224"/>
      <c r="G133" s="224"/>
    </row>
    <row r="134" spans="1:7" ht="15" customHeight="1">
      <c r="A134" s="359" t="s">
        <v>394</v>
      </c>
      <c r="B134" s="223">
        <v>72</v>
      </c>
      <c r="C134" s="223">
        <v>60</v>
      </c>
      <c r="D134" s="223">
        <v>57</v>
      </c>
      <c r="E134" s="223">
        <v>30</v>
      </c>
      <c r="F134" s="224"/>
      <c r="G134" s="224"/>
    </row>
    <row r="135" spans="1:7" ht="15" customHeight="1">
      <c r="A135" s="359" t="s">
        <v>395</v>
      </c>
      <c r="B135" s="223">
        <v>93</v>
      </c>
      <c r="C135" s="223">
        <v>82</v>
      </c>
      <c r="D135" s="223">
        <v>77</v>
      </c>
      <c r="E135" s="223">
        <v>52</v>
      </c>
      <c r="F135" s="224"/>
      <c r="G135" s="224"/>
    </row>
    <row r="136" spans="1:7" ht="15" customHeight="1">
      <c r="A136" s="359" t="s">
        <v>396</v>
      </c>
      <c r="B136" s="223">
        <v>95</v>
      </c>
      <c r="C136" s="223">
        <v>98</v>
      </c>
      <c r="D136" s="223">
        <v>95</v>
      </c>
      <c r="E136" s="223">
        <v>102</v>
      </c>
      <c r="F136" s="224"/>
      <c r="G136" s="224"/>
    </row>
    <row r="137" spans="1:7" ht="15" customHeight="1">
      <c r="A137" s="359" t="s">
        <v>397</v>
      </c>
      <c r="B137" s="223">
        <v>170</v>
      </c>
      <c r="C137" s="223">
        <v>150</v>
      </c>
      <c r="D137" s="223">
        <v>124</v>
      </c>
      <c r="E137" s="223">
        <v>142</v>
      </c>
      <c r="F137" s="224"/>
      <c r="G137" s="224"/>
    </row>
    <row r="138" spans="1:7" ht="15" customHeight="1">
      <c r="A138" s="359" t="s">
        <v>398</v>
      </c>
      <c r="B138" s="225">
        <v>3.4</v>
      </c>
      <c r="C138" s="225">
        <v>2.8</v>
      </c>
      <c r="D138" s="225">
        <v>2.2999999999999998</v>
      </c>
      <c r="E138" s="225">
        <v>2.4</v>
      </c>
      <c r="F138" s="224"/>
      <c r="G138" s="224"/>
    </row>
    <row r="139" spans="1:7" ht="15" customHeight="1">
      <c r="A139" s="359" t="s">
        <v>399</v>
      </c>
      <c r="B139" s="225">
        <v>5.3</v>
      </c>
      <c r="C139" s="225">
        <v>4.3</v>
      </c>
      <c r="D139" s="225">
        <v>3.8</v>
      </c>
      <c r="E139" s="225">
        <v>3.3</v>
      </c>
      <c r="F139" s="224"/>
      <c r="G139" s="224"/>
    </row>
    <row r="140" spans="1:7" ht="15" customHeight="1">
      <c r="A140" s="405" t="s">
        <v>381</v>
      </c>
      <c r="B140" s="406">
        <v>33267</v>
      </c>
      <c r="C140" s="406">
        <v>32459</v>
      </c>
      <c r="D140" s="406">
        <v>31036</v>
      </c>
      <c r="E140" s="406">
        <v>35071</v>
      </c>
      <c r="F140" s="407"/>
      <c r="G140" s="407"/>
    </row>
    <row r="141" spans="1:7" ht="15" customHeight="1">
      <c r="A141" s="408" t="s">
        <v>400</v>
      </c>
      <c r="B141" s="406">
        <v>667</v>
      </c>
      <c r="C141" s="406">
        <v>597</v>
      </c>
      <c r="D141" s="406">
        <v>581</v>
      </c>
      <c r="E141" s="406">
        <v>590</v>
      </c>
      <c r="F141" s="407"/>
      <c r="G141" s="407"/>
    </row>
    <row r="142" spans="1:7" ht="15" customHeight="1">
      <c r="A142" s="408" t="s">
        <v>382</v>
      </c>
      <c r="B142" s="406">
        <v>94</v>
      </c>
      <c r="C142" s="406">
        <v>95</v>
      </c>
      <c r="D142" s="406">
        <v>93</v>
      </c>
      <c r="E142" s="406">
        <v>93</v>
      </c>
      <c r="F142" s="407"/>
      <c r="G142" s="407"/>
    </row>
    <row r="143" spans="1:7" ht="15" customHeight="1">
      <c r="A143" s="408" t="s">
        <v>412</v>
      </c>
      <c r="B143" s="406">
        <v>436</v>
      </c>
      <c r="C143" s="406">
        <v>394</v>
      </c>
      <c r="D143" s="406">
        <v>384</v>
      </c>
      <c r="E143" s="406">
        <v>395</v>
      </c>
      <c r="F143" s="407"/>
      <c r="G143" s="407"/>
    </row>
    <row r="144" spans="1:7" ht="15" customHeight="1">
      <c r="A144" s="360" t="s">
        <v>392</v>
      </c>
      <c r="B144" s="225">
        <v>8.6999999999999993</v>
      </c>
      <c r="C144" s="225">
        <v>7.2</v>
      </c>
      <c r="D144" s="225">
        <v>7.2</v>
      </c>
      <c r="E144" s="225">
        <v>6.6</v>
      </c>
      <c r="F144" s="224"/>
      <c r="G144" s="224"/>
    </row>
    <row r="145" spans="1:7" ht="15" customHeight="1">
      <c r="A145" s="359" t="s">
        <v>363</v>
      </c>
      <c r="B145" s="354" t="s">
        <v>144</v>
      </c>
      <c r="C145" s="223">
        <v>28</v>
      </c>
      <c r="D145" s="223">
        <v>30</v>
      </c>
      <c r="E145" s="223">
        <v>31</v>
      </c>
      <c r="F145" s="224"/>
      <c r="G145" s="224"/>
    </row>
    <row r="146" spans="1:7" ht="15" customHeight="1">
      <c r="A146" s="359"/>
      <c r="B146" s="354"/>
      <c r="C146" s="223"/>
      <c r="D146" s="223"/>
      <c r="E146" s="223"/>
      <c r="F146" s="224"/>
      <c r="G146" s="224"/>
    </row>
    <row r="147" spans="1:7" ht="15" customHeight="1">
      <c r="A147" s="357" t="s">
        <v>365</v>
      </c>
      <c r="B147" s="353">
        <v>2018</v>
      </c>
      <c r="C147" s="353">
        <v>2019</v>
      </c>
      <c r="D147" s="353">
        <v>2020</v>
      </c>
      <c r="E147" s="353">
        <v>2021</v>
      </c>
      <c r="F147" s="224"/>
      <c r="G147" s="224"/>
    </row>
    <row r="148" spans="1:7" ht="15" customHeight="1">
      <c r="A148" s="325" t="s">
        <v>221</v>
      </c>
      <c r="B148" s="223">
        <v>69</v>
      </c>
      <c r="C148" s="223">
        <v>69</v>
      </c>
      <c r="D148" s="223">
        <v>70</v>
      </c>
      <c r="E148" s="223">
        <v>69</v>
      </c>
      <c r="F148" s="224"/>
      <c r="G148" s="224"/>
    </row>
    <row r="149" spans="1:7" ht="15" customHeight="1">
      <c r="A149" s="325" t="s">
        <v>222</v>
      </c>
      <c r="B149" s="223">
        <v>31</v>
      </c>
      <c r="C149" s="223">
        <v>31</v>
      </c>
      <c r="D149" s="223">
        <v>30</v>
      </c>
      <c r="E149" s="223">
        <v>31</v>
      </c>
      <c r="F149" s="224"/>
      <c r="G149" s="224"/>
    </row>
    <row r="150" spans="1:7" ht="15" customHeight="1">
      <c r="A150" s="325" t="s">
        <v>223</v>
      </c>
      <c r="B150" s="225">
        <v>6.1</v>
      </c>
      <c r="C150" s="225">
        <v>6</v>
      </c>
      <c r="D150" s="225">
        <v>4.2</v>
      </c>
      <c r="E150" s="225">
        <v>6.4</v>
      </c>
      <c r="F150" s="224"/>
      <c r="G150" s="224"/>
    </row>
    <row r="151" spans="1:7" ht="15" customHeight="1">
      <c r="A151" s="325" t="s">
        <v>224</v>
      </c>
      <c r="B151" s="225">
        <v>7.7</v>
      </c>
      <c r="C151" s="225">
        <v>5.6</v>
      </c>
      <c r="D151" s="225">
        <v>4.8</v>
      </c>
      <c r="E151" s="225">
        <v>7.8</v>
      </c>
      <c r="F151" s="224"/>
      <c r="G151" s="224"/>
    </row>
    <row r="152" spans="1:7" ht="15" customHeight="1">
      <c r="A152" s="325" t="s">
        <v>225</v>
      </c>
      <c r="B152" s="225">
        <v>6.6</v>
      </c>
      <c r="C152" s="225">
        <v>5.9</v>
      </c>
      <c r="D152" s="225">
        <v>4.4000000000000004</v>
      </c>
      <c r="E152" s="225">
        <v>6.9</v>
      </c>
      <c r="F152" s="224"/>
      <c r="G152" s="224"/>
    </row>
    <row r="153" spans="1:7" ht="15" customHeight="1">
      <c r="A153" s="325" t="s">
        <v>226</v>
      </c>
      <c r="B153" s="223">
        <v>82</v>
      </c>
      <c r="C153" s="223">
        <v>84</v>
      </c>
      <c r="D153" s="223">
        <v>85</v>
      </c>
      <c r="E153" s="223">
        <v>82</v>
      </c>
      <c r="F153" s="224"/>
      <c r="G153" s="224"/>
    </row>
    <row r="154" spans="1:7" ht="15" customHeight="1">
      <c r="A154" s="325" t="s">
        <v>368</v>
      </c>
      <c r="B154" s="226">
        <v>19.100000000000001</v>
      </c>
      <c r="C154" s="226">
        <v>19.8</v>
      </c>
      <c r="D154" s="226">
        <v>20</v>
      </c>
      <c r="E154" s="226">
        <v>20.9</v>
      </c>
      <c r="F154" s="224"/>
      <c r="G154" s="224"/>
    </row>
    <row r="155" spans="1:7" ht="15" customHeight="1">
      <c r="A155" s="325" t="s">
        <v>369</v>
      </c>
      <c r="B155" s="226">
        <v>19.2</v>
      </c>
      <c r="C155" s="226">
        <v>19.5</v>
      </c>
      <c r="D155" s="226">
        <v>19.7</v>
      </c>
      <c r="E155" s="226">
        <v>20.5</v>
      </c>
      <c r="F155" s="224"/>
      <c r="G155" s="224"/>
    </row>
    <row r="156" spans="1:7" ht="15" customHeight="1">
      <c r="A156" s="325" t="s">
        <v>401</v>
      </c>
      <c r="B156" s="355" t="s">
        <v>144</v>
      </c>
      <c r="C156" s="227">
        <v>71</v>
      </c>
      <c r="D156" s="355" t="s">
        <v>144</v>
      </c>
      <c r="E156" s="355">
        <v>73</v>
      </c>
      <c r="F156" s="224"/>
      <c r="G156" s="224"/>
    </row>
    <row r="157" spans="1:7" ht="15" customHeight="1">
      <c r="A157" s="325" t="s">
        <v>402</v>
      </c>
      <c r="B157" s="355" t="s">
        <v>144</v>
      </c>
      <c r="C157" s="227">
        <v>74</v>
      </c>
      <c r="D157" s="355" t="s">
        <v>144</v>
      </c>
      <c r="E157" s="355">
        <v>76</v>
      </c>
      <c r="F157" s="224"/>
      <c r="G157" s="224"/>
    </row>
    <row r="158" spans="1:7" ht="15" customHeight="1">
      <c r="A158" s="325"/>
      <c r="B158" s="355"/>
      <c r="C158" s="227"/>
      <c r="D158" s="227"/>
      <c r="E158" s="227"/>
      <c r="F158" s="224"/>
      <c r="G158" s="224"/>
    </row>
    <row r="159" spans="1:7" ht="15" customHeight="1">
      <c r="A159" s="357" t="s">
        <v>366</v>
      </c>
      <c r="B159" s="353">
        <v>2018</v>
      </c>
      <c r="C159" s="353">
        <v>2019</v>
      </c>
      <c r="D159" s="353">
        <v>2020</v>
      </c>
      <c r="E159" s="353">
        <v>2021</v>
      </c>
      <c r="F159" s="224"/>
      <c r="G159" s="224"/>
    </row>
    <row r="160" spans="1:7" ht="15" customHeight="1">
      <c r="A160" s="325" t="s">
        <v>403</v>
      </c>
      <c r="B160" s="354" t="s">
        <v>144</v>
      </c>
      <c r="C160" s="223">
        <v>406</v>
      </c>
      <c r="D160" s="223">
        <v>385</v>
      </c>
      <c r="E160" s="223">
        <v>387</v>
      </c>
      <c r="F160" s="224"/>
      <c r="G160" s="224"/>
    </row>
    <row r="161" spans="1:7" ht="15" customHeight="1">
      <c r="A161" s="325" t="s">
        <v>404</v>
      </c>
      <c r="B161" s="356" t="s">
        <v>144</v>
      </c>
      <c r="C161" s="225">
        <v>5.2</v>
      </c>
      <c r="D161" s="225">
        <v>4.8</v>
      </c>
      <c r="E161" s="225">
        <v>4.5</v>
      </c>
      <c r="F161" s="224"/>
      <c r="G161" s="224"/>
    </row>
    <row r="162" spans="1:7" ht="15" customHeight="1">
      <c r="A162" s="325" t="s">
        <v>405</v>
      </c>
      <c r="B162" s="354" t="s">
        <v>144</v>
      </c>
      <c r="C162" s="223">
        <v>997</v>
      </c>
      <c r="D162" s="223">
        <v>922</v>
      </c>
      <c r="E162" s="223">
        <v>1148</v>
      </c>
      <c r="F162" s="224"/>
      <c r="G162" s="224"/>
    </row>
    <row r="163" spans="1:7" ht="15" customHeight="1">
      <c r="A163" s="325" t="s">
        <v>406</v>
      </c>
      <c r="B163" s="354" t="s">
        <v>144</v>
      </c>
      <c r="C163" s="225">
        <v>12.7</v>
      </c>
      <c r="D163" s="225">
        <v>11.6</v>
      </c>
      <c r="E163" s="225">
        <v>13.4</v>
      </c>
      <c r="F163" s="224"/>
      <c r="G163" s="224"/>
    </row>
    <row r="164" spans="1:7" ht="15" customHeight="1">
      <c r="A164" s="325" t="s">
        <v>370</v>
      </c>
      <c r="B164" s="223">
        <v>0</v>
      </c>
      <c r="C164" s="223">
        <v>1</v>
      </c>
      <c r="D164" s="223">
        <v>0</v>
      </c>
      <c r="E164" s="223">
        <v>0</v>
      </c>
      <c r="F164" s="224"/>
      <c r="G164" s="224"/>
    </row>
    <row r="165" spans="1:7" ht="15" customHeight="1">
      <c r="A165" s="325" t="s">
        <v>371</v>
      </c>
      <c r="B165" s="223">
        <v>0</v>
      </c>
      <c r="C165" s="361">
        <v>0.01</v>
      </c>
      <c r="D165" s="223">
        <v>0</v>
      </c>
      <c r="E165" s="223">
        <v>0</v>
      </c>
      <c r="F165" s="224"/>
      <c r="G165" s="224"/>
    </row>
    <row r="166" spans="1:7" ht="15" customHeight="1">
      <c r="A166" s="325" t="s">
        <v>372</v>
      </c>
      <c r="B166" s="225">
        <v>2</v>
      </c>
      <c r="C166" s="225">
        <v>2</v>
      </c>
      <c r="D166" s="225">
        <v>2.1</v>
      </c>
      <c r="E166" s="225">
        <v>2.2000000000000002</v>
      </c>
      <c r="F166" s="224"/>
      <c r="G166" s="224"/>
    </row>
    <row r="167" spans="1:7" ht="15" customHeight="1">
      <c r="A167" s="325" t="s">
        <v>407</v>
      </c>
      <c r="B167" s="356" t="s">
        <v>144</v>
      </c>
      <c r="C167" s="225">
        <v>69</v>
      </c>
      <c r="D167" s="355" t="s">
        <v>144</v>
      </c>
      <c r="E167" s="355">
        <v>73</v>
      </c>
      <c r="F167" s="224"/>
      <c r="G167" s="224"/>
    </row>
    <row r="168" spans="1:7" ht="15" customHeight="1">
      <c r="A168" s="325" t="s">
        <v>373</v>
      </c>
      <c r="B168" s="356" t="s">
        <v>144</v>
      </c>
      <c r="C168" s="225" t="s">
        <v>374</v>
      </c>
      <c r="D168" s="225" t="s">
        <v>374</v>
      </c>
      <c r="E168" s="225" t="s">
        <v>374</v>
      </c>
      <c r="F168" s="224"/>
      <c r="G168" s="224"/>
    </row>
    <row r="169" spans="1:7" ht="15" customHeight="1">
      <c r="A169" s="325"/>
      <c r="B169" s="225"/>
      <c r="C169" s="225"/>
      <c r="D169" s="225"/>
      <c r="E169" s="225"/>
      <c r="F169" s="224"/>
      <c r="G169" s="224"/>
    </row>
    <row r="170" spans="1:7" ht="15" customHeight="1">
      <c r="A170" s="357" t="s">
        <v>367</v>
      </c>
      <c r="B170" s="353">
        <v>2018</v>
      </c>
      <c r="C170" s="353">
        <v>2019</v>
      </c>
      <c r="D170" s="353">
        <v>2020</v>
      </c>
      <c r="E170" s="353">
        <v>2021</v>
      </c>
      <c r="F170" s="224"/>
      <c r="G170" s="224"/>
    </row>
    <row r="171" spans="1:7" ht="15" customHeight="1">
      <c r="A171" s="325" t="s">
        <v>408</v>
      </c>
      <c r="B171" s="224" t="s">
        <v>144</v>
      </c>
      <c r="C171" s="223">
        <v>98</v>
      </c>
      <c r="D171" s="223">
        <v>99</v>
      </c>
      <c r="E171" s="223">
        <v>98</v>
      </c>
      <c r="F171" s="224"/>
      <c r="G171" s="224"/>
    </row>
    <row r="172" spans="1:7" ht="15" customHeight="1">
      <c r="A172" s="325" t="s">
        <v>409</v>
      </c>
      <c r="B172" s="224" t="s">
        <v>144</v>
      </c>
      <c r="C172" s="223">
        <v>94</v>
      </c>
      <c r="D172" s="223">
        <v>99</v>
      </c>
      <c r="E172" s="223">
        <v>97</v>
      </c>
      <c r="F172" s="224"/>
      <c r="G172" s="224"/>
    </row>
    <row r="173" spans="1:7" ht="15" customHeight="1">
      <c r="A173" s="325" t="s">
        <v>375</v>
      </c>
      <c r="B173" s="224" t="s">
        <v>144</v>
      </c>
      <c r="C173" s="223">
        <v>91</v>
      </c>
      <c r="D173" s="223">
        <v>99</v>
      </c>
      <c r="E173" s="223">
        <v>96</v>
      </c>
      <c r="F173" s="224"/>
      <c r="G173" s="224"/>
    </row>
    <row r="174" spans="1:7" ht="15" customHeight="1">
      <c r="A174" s="325" t="s">
        <v>410</v>
      </c>
      <c r="B174" s="224" t="s">
        <v>144</v>
      </c>
      <c r="C174" s="223">
        <v>59</v>
      </c>
      <c r="D174" s="223">
        <v>84</v>
      </c>
      <c r="E174" s="223">
        <v>87</v>
      </c>
      <c r="F174" s="224"/>
      <c r="G174" s="224"/>
    </row>
    <row r="175" spans="1:7" ht="15" customHeight="1">
      <c r="A175" s="325" t="s">
        <v>411</v>
      </c>
      <c r="B175" s="223">
        <v>86</v>
      </c>
      <c r="C175" s="223">
        <v>90</v>
      </c>
      <c r="D175" s="223">
        <v>93</v>
      </c>
      <c r="E175" s="223">
        <v>93</v>
      </c>
      <c r="F175" s="323"/>
      <c r="G175" s="323"/>
    </row>
    <row r="176" spans="1:7" ht="15" customHeight="1">
      <c r="A176" s="325"/>
      <c r="B176" s="223"/>
      <c r="C176" s="223"/>
      <c r="D176" s="223"/>
      <c r="E176" s="223"/>
      <c r="F176" s="323"/>
      <c r="G176" s="323"/>
    </row>
    <row r="177" spans="1:7">
      <c r="A177" s="738" t="s">
        <v>463</v>
      </c>
      <c r="B177" s="738"/>
      <c r="C177" s="738"/>
      <c r="D177" s="738"/>
      <c r="E177" s="738"/>
      <c r="F177" s="324"/>
      <c r="G177" s="324"/>
    </row>
    <row r="178" spans="1:7" ht="36" customHeight="1">
      <c r="A178" s="738" t="s">
        <v>467</v>
      </c>
      <c r="B178" s="738"/>
      <c r="C178" s="738"/>
      <c r="D178" s="738"/>
      <c r="E178" s="738"/>
      <c r="F178" s="324"/>
      <c r="G178" s="324"/>
    </row>
    <row r="179" spans="1:7" ht="48" customHeight="1">
      <c r="A179" s="738" t="s">
        <v>468</v>
      </c>
      <c r="B179" s="738"/>
      <c r="C179" s="738"/>
      <c r="D179" s="738"/>
      <c r="E179" s="738"/>
      <c r="F179" s="324"/>
      <c r="G179" s="324"/>
    </row>
    <row r="180" spans="1:7" ht="24" customHeight="1">
      <c r="A180" s="738" t="s">
        <v>469</v>
      </c>
      <c r="B180" s="738"/>
      <c r="C180" s="738"/>
      <c r="D180" s="738"/>
      <c r="E180" s="738"/>
      <c r="F180" s="324"/>
      <c r="G180" s="324"/>
    </row>
    <row r="181" spans="1:7" ht="60" customHeight="1">
      <c r="A181" s="738" t="s">
        <v>470</v>
      </c>
      <c r="B181" s="738"/>
      <c r="C181" s="738"/>
      <c r="D181" s="738"/>
      <c r="E181" s="738"/>
      <c r="F181" s="324"/>
      <c r="G181" s="324"/>
    </row>
    <row r="182" spans="1:7" ht="132" customHeight="1">
      <c r="A182" s="738" t="s">
        <v>471</v>
      </c>
      <c r="B182" s="738"/>
      <c r="C182" s="738"/>
      <c r="D182" s="738"/>
      <c r="E182" s="738"/>
      <c r="F182" s="324"/>
      <c r="G182" s="324"/>
    </row>
    <row r="183" spans="1:7" ht="24" customHeight="1">
      <c r="A183" s="738" t="s">
        <v>472</v>
      </c>
      <c r="B183" s="738"/>
      <c r="C183" s="738"/>
      <c r="D183" s="738"/>
      <c r="E183" s="738"/>
      <c r="F183" s="324"/>
      <c r="G183" s="324"/>
    </row>
    <row r="184" spans="1:7" ht="24" customHeight="1">
      <c r="A184" s="738" t="s">
        <v>473</v>
      </c>
      <c r="B184" s="738"/>
      <c r="C184" s="738"/>
      <c r="D184" s="738"/>
      <c r="E184" s="738"/>
      <c r="F184" s="324"/>
      <c r="G184" s="324"/>
    </row>
    <row r="185" spans="1:7">
      <c r="A185" s="738" t="s">
        <v>453</v>
      </c>
      <c r="B185" s="738"/>
      <c r="C185" s="738"/>
      <c r="D185" s="738"/>
      <c r="E185" s="738"/>
      <c r="F185" s="324"/>
      <c r="G185" s="324"/>
    </row>
    <row r="186" spans="1:7" ht="15" customHeight="1">
      <c r="A186" s="324"/>
      <c r="B186" s="324"/>
      <c r="C186" s="324"/>
      <c r="D186" s="324"/>
      <c r="E186" s="324"/>
      <c r="F186" s="324"/>
      <c r="G186" s="324"/>
    </row>
    <row r="187" spans="1:7" ht="15" customHeight="1">
      <c r="A187" s="228"/>
      <c r="B187" s="230"/>
      <c r="C187" s="230"/>
      <c r="D187" s="230"/>
      <c r="E187" s="230"/>
      <c r="F187" s="231"/>
      <c r="G187" s="231"/>
    </row>
    <row r="189" spans="1:7" ht="15" customHeight="1">
      <c r="A189" s="352" t="s">
        <v>454</v>
      </c>
    </row>
    <row r="190" spans="1:7" ht="15" customHeight="1">
      <c r="A190" s="611" t="s">
        <v>11</v>
      </c>
      <c r="B190" s="612"/>
    </row>
    <row r="191" spans="1:7" ht="15" customHeight="1">
      <c r="A191" s="611" t="s">
        <v>198</v>
      </c>
      <c r="B191" s="612"/>
    </row>
    <row r="192" spans="1:7" ht="15" customHeight="1">
      <c r="A192" s="357" t="s">
        <v>199</v>
      </c>
      <c r="B192" s="353">
        <v>2018</v>
      </c>
    </row>
    <row r="193" spans="1:2" ht="15" customHeight="1">
      <c r="A193" s="358" t="s">
        <v>361</v>
      </c>
      <c r="B193" s="222">
        <v>96415</v>
      </c>
    </row>
    <row r="194" spans="1:2" ht="15" customHeight="1">
      <c r="A194" s="359" t="s">
        <v>28</v>
      </c>
      <c r="B194" s="223">
        <v>95363</v>
      </c>
    </row>
    <row r="195" spans="1:2" ht="15" customHeight="1">
      <c r="A195" s="358" t="s">
        <v>200</v>
      </c>
      <c r="B195" s="221"/>
    </row>
    <row r="196" spans="1:2" ht="15" customHeight="1">
      <c r="A196" s="359" t="s">
        <v>201</v>
      </c>
      <c r="B196" s="223">
        <v>52557</v>
      </c>
    </row>
    <row r="197" spans="1:2" ht="15" customHeight="1">
      <c r="A197" s="359" t="s">
        <v>202</v>
      </c>
      <c r="B197" s="223">
        <v>22129</v>
      </c>
    </row>
    <row r="198" spans="1:2" ht="15" customHeight="1">
      <c r="A198" s="359" t="s">
        <v>203</v>
      </c>
      <c r="B198" s="223">
        <v>9381</v>
      </c>
    </row>
    <row r="199" spans="1:2" ht="15" customHeight="1">
      <c r="A199" s="359" t="s">
        <v>204</v>
      </c>
      <c r="B199" s="223">
        <v>4876</v>
      </c>
    </row>
    <row r="200" spans="1:2" ht="15" customHeight="1">
      <c r="A200" s="359" t="s">
        <v>205</v>
      </c>
      <c r="B200" s="223">
        <v>7472</v>
      </c>
    </row>
    <row r="201" spans="1:2" ht="15" customHeight="1">
      <c r="A201" s="359" t="s">
        <v>206</v>
      </c>
      <c r="B201" s="223">
        <v>9705</v>
      </c>
    </row>
    <row r="202" spans="1:2" ht="15" customHeight="1">
      <c r="A202" s="357" t="s">
        <v>207</v>
      </c>
      <c r="B202" s="353">
        <v>2018</v>
      </c>
    </row>
    <row r="203" spans="1:2" ht="15" customHeight="1">
      <c r="A203" s="359" t="s">
        <v>208</v>
      </c>
      <c r="B203" s="223">
        <v>34</v>
      </c>
    </row>
    <row r="204" spans="1:2" ht="15" customHeight="1">
      <c r="A204" s="359" t="s">
        <v>209</v>
      </c>
      <c r="B204" s="223">
        <v>104</v>
      </c>
    </row>
    <row r="205" spans="1:2" ht="15" customHeight="1">
      <c r="A205" s="359" t="s">
        <v>210</v>
      </c>
      <c r="B205" s="223">
        <v>256</v>
      </c>
    </row>
    <row r="206" spans="1:2" ht="15" customHeight="1">
      <c r="A206" s="359" t="s">
        <v>211</v>
      </c>
      <c r="B206" s="223">
        <v>360</v>
      </c>
    </row>
    <row r="207" spans="1:2" ht="15" customHeight="1">
      <c r="A207" s="359" t="s">
        <v>212</v>
      </c>
      <c r="B207" s="225">
        <v>7.2</v>
      </c>
    </row>
    <row r="208" spans="1:2" ht="15" customHeight="1">
      <c r="A208" s="360" t="s">
        <v>213</v>
      </c>
      <c r="B208" s="223">
        <v>255</v>
      </c>
    </row>
    <row r="209" spans="1:2" ht="15" customHeight="1">
      <c r="A209" s="360" t="s">
        <v>349</v>
      </c>
      <c r="B209" s="225">
        <v>5.0999999999999996</v>
      </c>
    </row>
    <row r="210" spans="1:2" ht="15" customHeight="1">
      <c r="A210" s="359" t="s">
        <v>214</v>
      </c>
      <c r="B210" s="223">
        <v>21</v>
      </c>
    </row>
    <row r="211" spans="1:2" ht="15" customHeight="1">
      <c r="A211" s="359" t="s">
        <v>215</v>
      </c>
      <c r="B211" s="223">
        <v>72</v>
      </c>
    </row>
    <row r="212" spans="1:2" ht="15" customHeight="1">
      <c r="A212" s="359" t="s">
        <v>216</v>
      </c>
      <c r="B212" s="223">
        <v>93</v>
      </c>
    </row>
    <row r="213" spans="1:2" ht="15" customHeight="1">
      <c r="A213" s="359" t="s">
        <v>217</v>
      </c>
      <c r="B213" s="223">
        <v>170</v>
      </c>
    </row>
    <row r="214" spans="1:2" ht="15" customHeight="1">
      <c r="A214" s="359" t="s">
        <v>218</v>
      </c>
      <c r="B214" s="225">
        <v>3.4</v>
      </c>
    </row>
    <row r="215" spans="1:2" ht="15" customHeight="1">
      <c r="A215" s="359" t="s">
        <v>219</v>
      </c>
      <c r="B215" s="223">
        <v>94</v>
      </c>
    </row>
    <row r="216" spans="1:2" ht="15" customHeight="1">
      <c r="A216" s="357" t="s">
        <v>220</v>
      </c>
      <c r="B216" s="353">
        <v>2018</v>
      </c>
    </row>
    <row r="217" spans="1:2" ht="15" customHeight="1">
      <c r="A217" s="325" t="s">
        <v>221</v>
      </c>
      <c r="B217" s="223">
        <v>69</v>
      </c>
    </row>
    <row r="218" spans="1:2" ht="15" customHeight="1">
      <c r="A218" s="325" t="s">
        <v>222</v>
      </c>
      <c r="B218" s="223">
        <v>31</v>
      </c>
    </row>
    <row r="219" spans="1:2" ht="15" customHeight="1">
      <c r="A219" s="325" t="s">
        <v>223</v>
      </c>
      <c r="B219" s="225">
        <v>6.1</v>
      </c>
    </row>
    <row r="220" spans="1:2" ht="15" customHeight="1">
      <c r="A220" s="325" t="s">
        <v>224</v>
      </c>
      <c r="B220" s="225">
        <v>7.7</v>
      </c>
    </row>
    <row r="221" spans="1:2" ht="15" customHeight="1">
      <c r="A221" s="325" t="s">
        <v>225</v>
      </c>
      <c r="B221" s="225">
        <v>6.6</v>
      </c>
    </row>
    <row r="222" spans="1:2" ht="15" customHeight="1">
      <c r="A222" s="325" t="s">
        <v>226</v>
      </c>
      <c r="B222" s="223">
        <v>82</v>
      </c>
    </row>
    <row r="223" spans="1:2" ht="15" customHeight="1">
      <c r="A223" s="325" t="s">
        <v>227</v>
      </c>
      <c r="B223" s="226">
        <v>19.2</v>
      </c>
    </row>
    <row r="224" spans="1:2" ht="15" customHeight="1">
      <c r="A224" s="325" t="s">
        <v>228</v>
      </c>
      <c r="B224" s="226">
        <v>18.899999999999999</v>
      </c>
    </row>
    <row r="225" spans="1:2" ht="15" customHeight="1">
      <c r="A225" s="325" t="s">
        <v>229</v>
      </c>
      <c r="B225" s="223">
        <v>43</v>
      </c>
    </row>
    <row r="226" spans="1:2" ht="15" customHeight="1">
      <c r="A226" s="325" t="s">
        <v>348</v>
      </c>
      <c r="B226" s="227">
        <v>57</v>
      </c>
    </row>
    <row r="227" spans="1:2" ht="15" customHeight="1">
      <c r="A227" s="325" t="s">
        <v>230</v>
      </c>
      <c r="B227" s="227">
        <v>23</v>
      </c>
    </row>
    <row r="228" spans="1:2" ht="15" customHeight="1">
      <c r="A228" s="325" t="s">
        <v>351</v>
      </c>
      <c r="B228" s="227" t="s">
        <v>144</v>
      </c>
    </row>
    <row r="229" spans="1:2" ht="15" customHeight="1">
      <c r="A229" s="357" t="s">
        <v>231</v>
      </c>
      <c r="B229" s="353">
        <v>2018</v>
      </c>
    </row>
    <row r="230" spans="1:2" ht="15" customHeight="1">
      <c r="A230" s="325" t="s">
        <v>232</v>
      </c>
      <c r="B230" s="223">
        <v>194</v>
      </c>
    </row>
    <row r="231" spans="1:2" ht="15" customHeight="1">
      <c r="A231" s="325" t="s">
        <v>233</v>
      </c>
      <c r="B231" s="225">
        <v>2.8</v>
      </c>
    </row>
    <row r="232" spans="1:2" ht="15" customHeight="1">
      <c r="A232" s="325" t="s">
        <v>234</v>
      </c>
      <c r="B232" s="223">
        <v>57</v>
      </c>
    </row>
    <row r="233" spans="1:2" ht="15" customHeight="1">
      <c r="A233" s="325" t="s">
        <v>235</v>
      </c>
      <c r="B233" s="223">
        <v>914</v>
      </c>
    </row>
    <row r="234" spans="1:2" ht="15" customHeight="1">
      <c r="A234" s="325" t="s">
        <v>236</v>
      </c>
      <c r="B234" s="225">
        <v>13.3</v>
      </c>
    </row>
    <row r="235" spans="1:2" ht="15" customHeight="1">
      <c r="A235" s="325" t="s">
        <v>237</v>
      </c>
      <c r="B235" s="223">
        <v>0</v>
      </c>
    </row>
    <row r="236" spans="1:2" ht="15" customHeight="1">
      <c r="A236" s="325" t="s">
        <v>238</v>
      </c>
      <c r="B236" s="225">
        <v>2</v>
      </c>
    </row>
    <row r="237" spans="1:2" ht="15" customHeight="1">
      <c r="A237" s="325" t="s">
        <v>239</v>
      </c>
      <c r="B237" s="225">
        <v>2</v>
      </c>
    </row>
    <row r="238" spans="1:2" ht="15" customHeight="1">
      <c r="A238" s="357" t="s">
        <v>240</v>
      </c>
      <c r="B238" s="353">
        <v>2018</v>
      </c>
    </row>
    <row r="239" spans="1:2" ht="15" customHeight="1">
      <c r="A239" s="325" t="s">
        <v>352</v>
      </c>
      <c r="B239" s="223">
        <v>95</v>
      </c>
    </row>
    <row r="240" spans="1:2" ht="15" customHeight="1">
      <c r="A240" s="325" t="s">
        <v>353</v>
      </c>
      <c r="B240" s="224" t="s">
        <v>144</v>
      </c>
    </row>
    <row r="241" spans="1:2" ht="15" customHeight="1">
      <c r="A241" s="325" t="s">
        <v>354</v>
      </c>
      <c r="B241" s="223">
        <v>86</v>
      </c>
    </row>
    <row r="242" spans="1:2" ht="15" customHeight="1">
      <c r="A242" s="325"/>
      <c r="B242" s="223"/>
    </row>
    <row r="243" spans="1:2">
      <c r="A243" s="739" t="s">
        <v>463</v>
      </c>
      <c r="B243" s="739"/>
    </row>
    <row r="244" spans="1:2" ht="24" customHeight="1">
      <c r="A244" s="738" t="s">
        <v>474</v>
      </c>
      <c r="B244" s="738"/>
    </row>
    <row r="245" spans="1:2" ht="48" customHeight="1">
      <c r="A245" s="738" t="s">
        <v>475</v>
      </c>
      <c r="B245" s="738"/>
    </row>
    <row r="246" spans="1:2" ht="24" customHeight="1">
      <c r="A246" s="738" t="s">
        <v>476</v>
      </c>
      <c r="B246" s="738"/>
    </row>
    <row r="247" spans="1:2" ht="84" customHeight="1">
      <c r="A247" s="738" t="s">
        <v>477</v>
      </c>
      <c r="B247" s="738"/>
    </row>
    <row r="248" spans="1:2" ht="96" customHeight="1">
      <c r="A248" s="738" t="s">
        <v>478</v>
      </c>
      <c r="B248" s="738"/>
    </row>
    <row r="249" spans="1:2" ht="48" customHeight="1">
      <c r="A249" s="738" t="s">
        <v>479</v>
      </c>
      <c r="B249" s="738"/>
    </row>
    <row r="250" spans="1:2" ht="48" customHeight="1">
      <c r="A250" s="738" t="s">
        <v>480</v>
      </c>
      <c r="B250" s="738"/>
    </row>
    <row r="251" spans="1:2" ht="24" customHeight="1">
      <c r="A251" s="738" t="s">
        <v>481</v>
      </c>
      <c r="B251" s="738"/>
    </row>
    <row r="252" spans="1:2">
      <c r="A252" s="738" t="s">
        <v>350</v>
      </c>
      <c r="B252" s="738"/>
    </row>
  </sheetData>
  <mergeCells count="34">
    <mergeCell ref="A244:B244"/>
    <mergeCell ref="A107:F107"/>
    <mergeCell ref="A177:E177"/>
    <mergeCell ref="A178:E178"/>
    <mergeCell ref="A179:E179"/>
    <mergeCell ref="A180:E180"/>
    <mergeCell ref="A181:E181"/>
    <mergeCell ref="A182:E182"/>
    <mergeCell ref="A183:E183"/>
    <mergeCell ref="A184:E184"/>
    <mergeCell ref="A185:E185"/>
    <mergeCell ref="A243:B243"/>
    <mergeCell ref="A251:B251"/>
    <mergeCell ref="A252:B252"/>
    <mergeCell ref="A245:B245"/>
    <mergeCell ref="A246:B246"/>
    <mergeCell ref="A247:B247"/>
    <mergeCell ref="A248:B248"/>
    <mergeCell ref="A249:B249"/>
    <mergeCell ref="A250:B250"/>
    <mergeCell ref="A97:F97"/>
    <mergeCell ref="A93:F93"/>
    <mergeCell ref="A82:F82"/>
    <mergeCell ref="A83:F83"/>
    <mergeCell ref="A84:F84"/>
    <mergeCell ref="A85:F85"/>
    <mergeCell ref="A86:F86"/>
    <mergeCell ref="A87:F87"/>
    <mergeCell ref="A88:F88"/>
    <mergeCell ref="A89:F89"/>
    <mergeCell ref="A90:F90"/>
    <mergeCell ref="A91:F91"/>
    <mergeCell ref="A92:F92"/>
    <mergeCell ref="A95:F95"/>
  </mergeCells>
  <pageMargins left="0.70866141732283472" right="0.70866141732283472" top="0.74803149606299213" bottom="0.74803149606299213" header="0.31496062992125984" footer="0.31496062992125984"/>
  <pageSetup paperSize="9" scale="5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1B74-4B25-452C-930E-DCA823405C57}">
  <dimension ref="A1:G66"/>
  <sheetViews>
    <sheetView zoomScale="80" zoomScaleNormal="80" workbookViewId="0"/>
  </sheetViews>
  <sheetFormatPr defaultRowHeight="12.75"/>
  <cols>
    <col min="1" max="1" width="36.73046875" customWidth="1"/>
    <col min="2" max="2" width="15" customWidth="1"/>
    <col min="3" max="3" width="13.73046875" customWidth="1"/>
    <col min="4" max="6" width="14.1328125" customWidth="1"/>
    <col min="7" max="7" width="16.265625" customWidth="1"/>
  </cols>
  <sheetData>
    <row r="1" spans="1:7" ht="18">
      <c r="A1" s="709" t="s">
        <v>527</v>
      </c>
      <c r="B1" s="684"/>
      <c r="C1" s="684"/>
      <c r="D1" s="684"/>
      <c r="E1" s="684"/>
      <c r="F1" s="684"/>
      <c r="G1" s="684"/>
    </row>
    <row r="2" spans="1:7" ht="28.5">
      <c r="A2" s="706" t="s">
        <v>512</v>
      </c>
      <c r="B2" s="703">
        <v>2023</v>
      </c>
      <c r="C2" s="703">
        <v>2022</v>
      </c>
      <c r="D2" s="710" t="s">
        <v>528</v>
      </c>
      <c r="E2" s="711" t="s">
        <v>500</v>
      </c>
      <c r="F2" s="711" t="s">
        <v>501</v>
      </c>
      <c r="G2" s="710" t="s">
        <v>529</v>
      </c>
    </row>
    <row r="3" spans="1:7" ht="14.25">
      <c r="A3" s="697" t="s">
        <v>502</v>
      </c>
      <c r="B3" s="705"/>
      <c r="C3" s="704"/>
      <c r="D3" s="704"/>
      <c r="E3" s="704"/>
      <c r="F3" s="704"/>
      <c r="G3" s="704"/>
    </row>
    <row r="4" spans="1:7" ht="14.25">
      <c r="A4" s="685" t="s">
        <v>513</v>
      </c>
      <c r="B4" s="698">
        <v>86</v>
      </c>
      <c r="C4" s="684">
        <v>84</v>
      </c>
      <c r="D4" s="684">
        <v>86</v>
      </c>
      <c r="E4" s="686">
        <v>0.02</v>
      </c>
      <c r="F4" s="686">
        <v>0</v>
      </c>
      <c r="G4" s="684"/>
    </row>
    <row r="5" spans="1:7" ht="14.25">
      <c r="A5" s="685"/>
      <c r="B5" s="698"/>
      <c r="C5" s="684"/>
      <c r="D5" s="684"/>
      <c r="E5" s="686"/>
      <c r="F5" s="686"/>
      <c r="G5" s="684"/>
    </row>
    <row r="6" spans="1:7" ht="14.25">
      <c r="A6" s="697" t="s">
        <v>503</v>
      </c>
      <c r="B6" s="705"/>
      <c r="C6" s="704"/>
      <c r="D6" s="704"/>
      <c r="E6" s="704"/>
      <c r="F6" s="704"/>
      <c r="G6" s="704"/>
    </row>
    <row r="7" spans="1:7" ht="14.25">
      <c r="A7" s="685" t="s">
        <v>514</v>
      </c>
      <c r="B7" s="699">
        <v>142</v>
      </c>
      <c r="C7" s="707">
        <v>140</v>
      </c>
      <c r="D7" s="692" t="s">
        <v>144</v>
      </c>
      <c r="E7" s="686">
        <v>0.01</v>
      </c>
      <c r="F7" s="687" t="s">
        <v>144</v>
      </c>
      <c r="G7" s="684"/>
    </row>
    <row r="8" spans="1:7" ht="14.25">
      <c r="A8" s="685" t="s">
        <v>515</v>
      </c>
      <c r="B8" s="698">
        <v>26</v>
      </c>
      <c r="C8" s="684">
        <v>33</v>
      </c>
      <c r="D8" s="684">
        <v>94</v>
      </c>
      <c r="E8" s="686">
        <v>-0.21</v>
      </c>
      <c r="F8" s="686">
        <v>-0.72</v>
      </c>
      <c r="G8" s="697"/>
    </row>
    <row r="9" spans="1:7" ht="14.25">
      <c r="A9" s="685"/>
      <c r="B9" s="698"/>
      <c r="C9" s="684"/>
      <c r="D9" s="684"/>
      <c r="E9" s="686"/>
      <c r="F9" s="686"/>
      <c r="G9" s="697"/>
    </row>
    <row r="10" spans="1:7" ht="14.25">
      <c r="A10" s="697" t="s">
        <v>504</v>
      </c>
      <c r="B10" s="705"/>
      <c r="C10" s="704"/>
      <c r="D10" s="704"/>
      <c r="E10" s="704"/>
      <c r="F10" s="704"/>
      <c r="G10" s="704"/>
    </row>
    <row r="11" spans="1:7" ht="14.25">
      <c r="A11" s="688" t="s">
        <v>516</v>
      </c>
      <c r="B11" s="698">
        <v>112</v>
      </c>
      <c r="C11" s="684">
        <v>117</v>
      </c>
      <c r="D11" s="684">
        <v>180</v>
      </c>
      <c r="E11" s="686">
        <v>-0.04</v>
      </c>
      <c r="F11" s="686">
        <v>-0.38</v>
      </c>
      <c r="G11" s="689">
        <v>-0.46</v>
      </c>
    </row>
    <row r="12" spans="1:7" ht="14.25">
      <c r="A12" s="688"/>
      <c r="B12" s="698"/>
      <c r="C12" s="684"/>
      <c r="D12" s="684"/>
      <c r="E12" s="686"/>
      <c r="F12" s="686"/>
      <c r="G12" s="689"/>
    </row>
    <row r="13" spans="1:7" ht="14.25">
      <c r="A13" s="697" t="s">
        <v>505</v>
      </c>
      <c r="B13" s="705"/>
      <c r="C13" s="704"/>
      <c r="D13" s="704"/>
      <c r="E13" s="704"/>
      <c r="F13" s="704"/>
      <c r="G13" s="704"/>
    </row>
    <row r="14" spans="1:7" ht="14.25">
      <c r="A14" s="685" t="s">
        <v>517</v>
      </c>
      <c r="B14" s="701">
        <v>250528</v>
      </c>
      <c r="C14" s="702">
        <v>233197</v>
      </c>
      <c r="D14" s="702">
        <v>195236</v>
      </c>
      <c r="E14" s="686">
        <v>7.0000000000000007E-2</v>
      </c>
      <c r="F14" s="686">
        <v>0.28000000000000003</v>
      </c>
      <c r="G14" s="689">
        <v>-0.28000000000000003</v>
      </c>
    </row>
    <row r="15" spans="1:7" ht="28.5">
      <c r="A15" s="685" t="s">
        <v>506</v>
      </c>
      <c r="B15" s="701">
        <v>3764</v>
      </c>
      <c r="C15" s="702">
        <v>4250</v>
      </c>
      <c r="D15" s="702">
        <v>3276</v>
      </c>
      <c r="E15" s="686">
        <v>-0.11</v>
      </c>
      <c r="F15" s="686">
        <v>0.15</v>
      </c>
      <c r="G15" s="684"/>
    </row>
    <row r="16" spans="1:7" ht="15" customHeight="1">
      <c r="A16" s="685" t="s">
        <v>507</v>
      </c>
      <c r="B16" s="701">
        <v>244618</v>
      </c>
      <c r="C16" s="702">
        <v>226902</v>
      </c>
      <c r="D16" s="702">
        <v>190381</v>
      </c>
      <c r="E16" s="686">
        <v>0.08</v>
      </c>
      <c r="F16" s="686">
        <v>0.28000000000000003</v>
      </c>
      <c r="G16" s="684"/>
    </row>
    <row r="17" spans="1:7" ht="28.5">
      <c r="A17" s="685" t="s">
        <v>508</v>
      </c>
      <c r="B17" s="701">
        <v>1668</v>
      </c>
      <c r="C17" s="702">
        <v>1541</v>
      </c>
      <c r="D17" s="702">
        <v>1086</v>
      </c>
      <c r="E17" s="686">
        <v>0.08</v>
      </c>
      <c r="F17" s="686">
        <v>0.54</v>
      </c>
      <c r="G17" s="684"/>
    </row>
    <row r="18" spans="1:7" ht="15" customHeight="1">
      <c r="A18" s="685" t="s">
        <v>509</v>
      </c>
      <c r="B18" s="701">
        <f t="shared" ref="B18:C18" si="0">B14-B15-B16-B17</f>
        <v>478</v>
      </c>
      <c r="C18" s="702">
        <f t="shared" si="0"/>
        <v>504</v>
      </c>
      <c r="D18" s="702">
        <f>D14-D15-D16-D17</f>
        <v>493</v>
      </c>
      <c r="E18" s="686">
        <v>-0.05</v>
      </c>
      <c r="F18" s="686">
        <v>-0.03</v>
      </c>
      <c r="G18" s="684"/>
    </row>
    <row r="19" spans="1:7" ht="15" customHeight="1">
      <c r="A19" s="685"/>
      <c r="B19" s="701"/>
      <c r="C19" s="702"/>
      <c r="D19" s="702"/>
      <c r="E19" s="686"/>
      <c r="F19" s="686"/>
      <c r="G19" s="684"/>
    </row>
    <row r="20" spans="1:7" ht="14.25">
      <c r="A20" s="697" t="s">
        <v>518</v>
      </c>
      <c r="B20" s="705"/>
      <c r="C20" s="704"/>
      <c r="D20" s="704"/>
      <c r="E20" s="704"/>
      <c r="F20" s="704"/>
      <c r="G20" s="704"/>
    </row>
    <row r="21" spans="1:7" ht="14.25">
      <c r="A21" s="688" t="s">
        <v>519</v>
      </c>
      <c r="B21" s="701">
        <f>B4+B7+B14</f>
        <v>250756</v>
      </c>
      <c r="C21" s="702">
        <f>C4+C7+C14</f>
        <v>233421</v>
      </c>
      <c r="D21" s="702" t="s">
        <v>144</v>
      </c>
      <c r="E21" s="686">
        <v>7.0000000000000007E-2</v>
      </c>
      <c r="F21" s="686" t="s">
        <v>144</v>
      </c>
      <c r="G21" s="684"/>
    </row>
    <row r="22" spans="1:7" ht="14.25">
      <c r="A22" s="688" t="s">
        <v>520</v>
      </c>
      <c r="B22" s="701">
        <f>B11+B14</f>
        <v>250640</v>
      </c>
      <c r="C22" s="702">
        <f>C11+C14</f>
        <v>233314</v>
      </c>
      <c r="D22" s="702">
        <f>D11+D14</f>
        <v>195416</v>
      </c>
      <c r="E22" s="686">
        <v>7.0000000000000007E-2</v>
      </c>
      <c r="F22" s="686">
        <v>0.28000000000000003</v>
      </c>
      <c r="G22" s="684"/>
    </row>
    <row r="23" spans="1:7" ht="14.25">
      <c r="A23" s="688"/>
      <c r="B23" s="701"/>
      <c r="C23" s="702"/>
      <c r="D23" s="702"/>
      <c r="E23" s="686"/>
      <c r="F23" s="686"/>
      <c r="G23" s="684"/>
    </row>
    <row r="24" spans="1:7" ht="14.25">
      <c r="A24" s="688"/>
      <c r="B24" s="701"/>
      <c r="C24" s="702"/>
      <c r="D24" s="702"/>
      <c r="E24" s="686"/>
      <c r="F24" s="686"/>
      <c r="G24" s="684"/>
    </row>
    <row r="25" spans="1:7" ht="14.25">
      <c r="A25" s="688"/>
      <c r="B25" s="701"/>
      <c r="C25" s="702"/>
      <c r="D25" s="702"/>
      <c r="E25" s="686"/>
      <c r="F25" s="686"/>
      <c r="G25" s="684"/>
    </row>
    <row r="26" spans="1:7" ht="18">
      <c r="A26" s="709" t="s">
        <v>526</v>
      </c>
      <c r="B26" s="690"/>
      <c r="C26" s="690"/>
      <c r="D26" s="690"/>
      <c r="E26" s="690"/>
      <c r="F26" s="690"/>
      <c r="G26" s="684"/>
    </row>
    <row r="27" spans="1:7" ht="29.45" customHeight="1">
      <c r="A27" s="703" t="s">
        <v>512</v>
      </c>
      <c r="B27" s="703">
        <v>2023</v>
      </c>
      <c r="C27" s="703">
        <v>2022</v>
      </c>
      <c r="D27" s="710" t="s">
        <v>528</v>
      </c>
      <c r="E27" s="711" t="s">
        <v>500</v>
      </c>
      <c r="F27" s="711" t="s">
        <v>501</v>
      </c>
      <c r="G27" s="710" t="s">
        <v>529</v>
      </c>
    </row>
    <row r="28" spans="1:7" ht="28.5">
      <c r="A28" s="688" t="s">
        <v>522</v>
      </c>
      <c r="B28" s="700">
        <v>0.65</v>
      </c>
      <c r="C28" s="691">
        <v>0.79</v>
      </c>
      <c r="D28" s="691">
        <v>1.61</v>
      </c>
      <c r="E28" s="686">
        <v>-0.18</v>
      </c>
      <c r="F28" s="686">
        <v>-0.6</v>
      </c>
      <c r="G28" s="684"/>
    </row>
    <row r="29" spans="1:7" ht="28.5">
      <c r="A29" s="688" t="s">
        <v>523</v>
      </c>
      <c r="B29" s="701">
        <v>1451</v>
      </c>
      <c r="C29" s="702">
        <v>1624</v>
      </c>
      <c r="D29" s="692">
        <v>1843</v>
      </c>
      <c r="E29" s="686">
        <v>-0.11</v>
      </c>
      <c r="F29" s="686">
        <v>-0.21</v>
      </c>
      <c r="G29" s="684"/>
    </row>
    <row r="30" spans="1:7" ht="28.5">
      <c r="A30" s="688" t="s">
        <v>524</v>
      </c>
      <c r="B30" s="701">
        <v>1452</v>
      </c>
      <c r="C30" s="702">
        <v>1625</v>
      </c>
      <c r="D30" s="692">
        <v>1844</v>
      </c>
      <c r="E30" s="686">
        <v>-0.11</v>
      </c>
      <c r="F30" s="686">
        <v>-0.21</v>
      </c>
      <c r="G30" s="684"/>
    </row>
    <row r="31" spans="1:7" ht="28.5">
      <c r="A31" s="688" t="s">
        <v>525</v>
      </c>
      <c r="B31" s="701">
        <v>1452</v>
      </c>
      <c r="C31" s="702">
        <v>1626</v>
      </c>
      <c r="D31" s="692" t="s">
        <v>144</v>
      </c>
      <c r="E31" s="686">
        <v>-0.11</v>
      </c>
      <c r="F31" s="686" t="s">
        <v>144</v>
      </c>
      <c r="G31" s="684"/>
    </row>
    <row r="32" spans="1:7" ht="14.25">
      <c r="A32" s="688"/>
      <c r="B32" s="701"/>
      <c r="C32" s="702"/>
      <c r="D32" s="692"/>
      <c r="E32" s="686"/>
      <c r="F32" s="686"/>
      <c r="G32" s="684"/>
    </row>
    <row r="33" spans="1:7" ht="14.25">
      <c r="A33" s="693"/>
      <c r="B33" s="684"/>
      <c r="C33" s="684"/>
      <c r="D33" s="684"/>
      <c r="E33" s="684"/>
      <c r="F33" s="684"/>
      <c r="G33" s="684"/>
    </row>
    <row r="34" spans="1:7" ht="14.25">
      <c r="A34" s="684" t="s">
        <v>521</v>
      </c>
      <c r="B34" s="684"/>
      <c r="C34" s="684"/>
      <c r="D34" s="684"/>
      <c r="E34" s="684"/>
      <c r="F34" s="684"/>
      <c r="G34" s="684"/>
    </row>
    <row r="35" spans="1:7" ht="14.25">
      <c r="A35" s="684"/>
      <c r="B35" s="684"/>
      <c r="C35" s="684"/>
      <c r="D35" s="684"/>
      <c r="E35" s="684"/>
      <c r="F35" s="684"/>
      <c r="G35" s="684"/>
    </row>
    <row r="36" spans="1:7" ht="14.25">
      <c r="A36" s="684"/>
      <c r="B36" s="684"/>
      <c r="C36" s="684"/>
      <c r="D36" s="684"/>
      <c r="E36" s="684"/>
      <c r="F36" s="684"/>
      <c r="G36" s="684"/>
    </row>
    <row r="37" spans="1:7" ht="14.25">
      <c r="A37" s="684"/>
      <c r="B37" s="684"/>
      <c r="C37" s="684"/>
      <c r="D37" s="684"/>
      <c r="E37" s="684"/>
      <c r="F37" s="684"/>
      <c r="G37" s="684"/>
    </row>
    <row r="38" spans="1:7" ht="18">
      <c r="A38" s="709" t="s">
        <v>510</v>
      </c>
      <c r="B38" s="684"/>
      <c r="C38" s="684"/>
      <c r="D38" s="684"/>
      <c r="E38" s="684"/>
      <c r="F38" s="684"/>
      <c r="G38" s="684"/>
    </row>
    <row r="39" spans="1:7" ht="14.25">
      <c r="A39" s="703" t="s">
        <v>512</v>
      </c>
      <c r="B39" s="703">
        <v>2022</v>
      </c>
      <c r="C39" s="703" t="s">
        <v>499</v>
      </c>
      <c r="E39" s="684"/>
      <c r="F39" s="684"/>
      <c r="G39" s="684"/>
    </row>
    <row r="40" spans="1:7" ht="14.25">
      <c r="A40" s="712" t="s">
        <v>530</v>
      </c>
      <c r="B40" s="687"/>
      <c r="C40" s="687"/>
      <c r="E40" s="684"/>
      <c r="F40" s="684"/>
      <c r="G40" s="684"/>
    </row>
    <row r="41" spans="1:7" ht="14.25">
      <c r="A41" s="685" t="s">
        <v>531</v>
      </c>
      <c r="B41" s="687">
        <v>108</v>
      </c>
      <c r="C41" s="687">
        <v>162</v>
      </c>
      <c r="E41" s="694"/>
      <c r="F41" s="684"/>
      <c r="G41" s="684"/>
    </row>
    <row r="42" spans="1:7" ht="14.25">
      <c r="A42" s="713" t="s">
        <v>532</v>
      </c>
      <c r="B42" s="687">
        <f>B43-B41</f>
        <v>9</v>
      </c>
      <c r="C42" s="687">
        <f>C43-C41</f>
        <v>18</v>
      </c>
      <c r="E42" s="684"/>
      <c r="F42" s="684"/>
      <c r="G42" s="684"/>
    </row>
    <row r="43" spans="1:7" ht="14.25">
      <c r="A43" s="685" t="s">
        <v>533</v>
      </c>
      <c r="B43" s="714">
        <v>117</v>
      </c>
      <c r="C43" s="708">
        <v>180</v>
      </c>
      <c r="E43" s="684"/>
      <c r="F43" s="684"/>
      <c r="G43" s="684"/>
    </row>
    <row r="44" spans="1:7" ht="14.25">
      <c r="A44" s="685"/>
      <c r="B44" s="696"/>
      <c r="C44" s="695"/>
      <c r="E44" s="684"/>
      <c r="F44" s="684"/>
      <c r="G44" s="684"/>
    </row>
    <row r="45" spans="1:7" ht="14.25">
      <c r="A45" s="712" t="s">
        <v>505</v>
      </c>
      <c r="E45" s="684"/>
      <c r="F45" s="684"/>
      <c r="G45" s="684"/>
    </row>
    <row r="46" spans="1:7" ht="14.25">
      <c r="A46" s="685" t="s">
        <v>534</v>
      </c>
      <c r="B46" s="702">
        <v>219822</v>
      </c>
      <c r="C46" s="702">
        <v>170634</v>
      </c>
      <c r="E46" s="694"/>
      <c r="F46" s="684"/>
      <c r="G46" s="684"/>
    </row>
    <row r="47" spans="1:7" ht="14.25">
      <c r="A47" s="713" t="s">
        <v>535</v>
      </c>
      <c r="B47" s="702">
        <f>B48-B46</f>
        <v>13375</v>
      </c>
      <c r="C47" s="702">
        <f>C48-C46</f>
        <v>24602</v>
      </c>
      <c r="E47" s="684"/>
      <c r="F47" s="684"/>
      <c r="G47" s="684"/>
    </row>
    <row r="48" spans="1:7" ht="14.25">
      <c r="A48" s="685" t="s">
        <v>536</v>
      </c>
      <c r="B48" s="702">
        <v>233197</v>
      </c>
      <c r="C48" s="702">
        <v>195236</v>
      </c>
      <c r="D48" s="684"/>
      <c r="E48" s="684"/>
      <c r="F48" s="684"/>
      <c r="G48" s="684"/>
    </row>
    <row r="49" spans="1:7" ht="14.25">
      <c r="A49" s="684"/>
      <c r="B49" s="684"/>
      <c r="C49" s="684"/>
      <c r="D49" s="684"/>
      <c r="E49" s="684"/>
      <c r="F49" s="684"/>
      <c r="G49" s="684"/>
    </row>
    <row r="50" spans="1:7" ht="14.25">
      <c r="A50" s="684"/>
      <c r="B50" s="684"/>
      <c r="C50" s="684"/>
      <c r="D50" s="684"/>
      <c r="E50" s="684"/>
      <c r="F50" s="684"/>
      <c r="G50" s="684"/>
    </row>
    <row r="51" spans="1:7" ht="14.25">
      <c r="A51" s="697" t="s">
        <v>498</v>
      </c>
      <c r="B51" s="684"/>
      <c r="C51" s="684"/>
      <c r="D51" s="684"/>
      <c r="E51" s="684"/>
      <c r="F51" s="684"/>
      <c r="G51" s="684"/>
    </row>
    <row r="52" spans="1:7" ht="117.75" customHeight="1">
      <c r="A52" s="740" t="s">
        <v>511</v>
      </c>
      <c r="B52" s="740"/>
      <c r="C52" s="740"/>
      <c r="D52" s="740"/>
      <c r="E52" s="740"/>
      <c r="F52" s="740"/>
      <c r="G52" s="684"/>
    </row>
    <row r="53" spans="1:7" ht="14.25">
      <c r="A53" s="740"/>
      <c r="B53" s="740"/>
      <c r="C53" s="740"/>
      <c r="D53" s="740"/>
      <c r="E53" s="740"/>
      <c r="F53" s="740"/>
      <c r="G53" s="684"/>
    </row>
    <row r="54" spans="1:7">
      <c r="A54" s="740"/>
      <c r="B54" s="740"/>
      <c r="C54" s="740"/>
      <c r="D54" s="740"/>
      <c r="E54" s="740"/>
      <c r="F54" s="740"/>
    </row>
    <row r="55" spans="1:7">
      <c r="A55" s="740"/>
      <c r="B55" s="740"/>
      <c r="C55" s="740"/>
      <c r="D55" s="740"/>
      <c r="E55" s="740"/>
      <c r="F55" s="740"/>
    </row>
    <row r="56" spans="1:7">
      <c r="A56" s="740"/>
      <c r="B56" s="740"/>
      <c r="C56" s="740"/>
      <c r="D56" s="740"/>
      <c r="E56" s="740"/>
      <c r="F56" s="740"/>
    </row>
    <row r="57" spans="1:7">
      <c r="A57" s="740"/>
      <c r="B57" s="740"/>
      <c r="C57" s="740"/>
      <c r="D57" s="740"/>
      <c r="E57" s="740"/>
      <c r="F57" s="740"/>
    </row>
    <row r="58" spans="1:7">
      <c r="A58" s="740"/>
      <c r="B58" s="740"/>
      <c r="C58" s="740"/>
      <c r="D58" s="740"/>
      <c r="E58" s="740"/>
      <c r="F58" s="740"/>
    </row>
    <row r="59" spans="1:7">
      <c r="A59" s="740"/>
      <c r="B59" s="740"/>
      <c r="C59" s="740"/>
      <c r="D59" s="740"/>
      <c r="E59" s="740"/>
      <c r="F59" s="740"/>
    </row>
    <row r="60" spans="1:7">
      <c r="A60" s="740"/>
      <c r="B60" s="740"/>
      <c r="C60" s="740"/>
      <c r="D60" s="740"/>
      <c r="E60" s="740"/>
      <c r="F60" s="740"/>
    </row>
    <row r="61" spans="1:7">
      <c r="A61" s="740"/>
      <c r="B61" s="740"/>
      <c r="C61" s="740"/>
      <c r="D61" s="740"/>
      <c r="E61" s="740"/>
      <c r="F61" s="740"/>
    </row>
    <row r="62" spans="1:7">
      <c r="A62" s="740"/>
      <c r="B62" s="740"/>
      <c r="C62" s="740"/>
      <c r="D62" s="740"/>
      <c r="E62" s="740"/>
      <c r="F62" s="740"/>
    </row>
    <row r="63" spans="1:7">
      <c r="A63" s="740"/>
      <c r="B63" s="740"/>
      <c r="C63" s="740"/>
      <c r="D63" s="740"/>
      <c r="E63" s="740"/>
      <c r="F63" s="740"/>
    </row>
    <row r="64" spans="1:7">
      <c r="A64" s="740"/>
      <c r="B64" s="740"/>
      <c r="C64" s="740"/>
      <c r="D64" s="740"/>
      <c r="E64" s="740"/>
      <c r="F64" s="740"/>
    </row>
    <row r="65" spans="1:6">
      <c r="A65" s="740"/>
      <c r="B65" s="740"/>
      <c r="C65" s="740"/>
      <c r="D65" s="740"/>
      <c r="E65" s="740"/>
      <c r="F65" s="740"/>
    </row>
    <row r="66" spans="1:6">
      <c r="A66" s="740"/>
      <c r="B66" s="740"/>
      <c r="C66" s="740"/>
      <c r="D66" s="740"/>
      <c r="E66" s="740"/>
      <c r="F66" s="740"/>
    </row>
  </sheetData>
  <mergeCells count="1">
    <mergeCell ref="A52:F6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85"/>
  <sheetViews>
    <sheetView showGridLines="0" zoomScaleNormal="100" zoomScaleSheetLayoutView="75" workbookViewId="0">
      <pane xSplit="1" ySplit="4" topLeftCell="AA5" activePane="bottomRight" state="frozen"/>
      <selection activeCell="A47" sqref="A47"/>
      <selection pane="topRight" activeCell="A47" sqref="A47"/>
      <selection pane="bottomLeft" activeCell="A47" sqref="A47"/>
      <selection pane="bottomRight"/>
    </sheetView>
  </sheetViews>
  <sheetFormatPr defaultColWidth="9.1328125" defaultRowHeight="12.75" outlineLevelRow="1" outlineLevelCol="1"/>
  <cols>
    <col min="1" max="1" width="48" style="1" customWidth="1"/>
    <col min="2" max="2" width="8.59765625" style="1" customWidth="1" outlineLevel="1"/>
    <col min="3" max="3" width="7.86328125" style="1" customWidth="1" outlineLevel="1"/>
    <col min="4" max="4" width="7.59765625" style="1" customWidth="1" outlineLevel="1"/>
    <col min="5" max="6" width="8.59765625" style="1" customWidth="1" outlineLevel="1"/>
    <col min="7" max="8" width="8.3984375" style="1" customWidth="1" outlineLevel="1"/>
    <col min="9" max="9" width="7.73046875" style="1" customWidth="1" outlineLevel="1"/>
    <col min="10" max="10" width="8" style="1" customWidth="1" outlineLevel="1"/>
    <col min="11" max="12" width="8.59765625" style="1" customWidth="1" outlineLevel="1"/>
    <col min="13" max="13" width="10.3984375" style="1" customWidth="1" outlineLevel="1"/>
    <col min="14" max="14" width="2.86328125" style="1" customWidth="1" outlineLevel="1"/>
    <col min="15" max="15" width="8.265625" style="1" customWidth="1" outlineLevel="1"/>
    <col min="16" max="18" width="10.3984375" style="1" customWidth="1" outlineLevel="1"/>
    <col min="19" max="36" width="10.3984375" style="1" customWidth="1"/>
    <col min="37" max="16384" width="9.1328125" style="1"/>
  </cols>
  <sheetData>
    <row r="1" spans="1:36" ht="13.15">
      <c r="A1" s="581" t="s">
        <v>11</v>
      </c>
      <c r="B1" s="582"/>
      <c r="C1" s="583"/>
      <c r="D1" s="583"/>
      <c r="E1" s="583"/>
      <c r="F1" s="582"/>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row>
    <row r="2" spans="1:36" ht="13.15">
      <c r="A2" s="581" t="s">
        <v>243</v>
      </c>
      <c r="B2" s="584"/>
      <c r="C2" s="585"/>
      <c r="D2" s="585"/>
      <c r="E2" s="585"/>
      <c r="F2" s="584"/>
      <c r="G2" s="585"/>
      <c r="H2" s="585"/>
      <c r="I2" s="585"/>
      <c r="J2" s="585"/>
      <c r="K2" s="585"/>
      <c r="L2" s="585"/>
      <c r="M2" s="585"/>
      <c r="N2" s="585"/>
      <c r="O2" s="585"/>
      <c r="P2" s="585"/>
      <c r="Q2" s="585"/>
      <c r="R2" s="585"/>
      <c r="S2" s="585"/>
      <c r="T2" s="585"/>
      <c r="U2" s="585"/>
      <c r="V2" s="585"/>
      <c r="W2" s="585"/>
      <c r="X2" s="585"/>
      <c r="Y2" s="585"/>
      <c r="Z2" s="585"/>
      <c r="AA2" s="585"/>
      <c r="AB2" s="585"/>
      <c r="AC2" s="585"/>
      <c r="AD2" s="585"/>
      <c r="AE2" s="585"/>
      <c r="AF2" s="585"/>
      <c r="AG2" s="585"/>
      <c r="AH2" s="585"/>
      <c r="AI2" s="585"/>
      <c r="AJ2" s="585"/>
    </row>
    <row r="3" spans="1:36" s="28" customFormat="1" ht="15">
      <c r="A3" s="659"/>
      <c r="B3" s="660" t="s">
        <v>487</v>
      </c>
      <c r="C3" s="660"/>
      <c r="D3" s="660"/>
      <c r="E3" s="660"/>
      <c r="F3" s="660" t="s">
        <v>335</v>
      </c>
      <c r="G3" s="660"/>
      <c r="H3" s="660"/>
      <c r="I3" s="660"/>
      <c r="J3" s="660">
        <v>2018</v>
      </c>
      <c r="K3" s="660"/>
      <c r="L3" s="660"/>
      <c r="M3" s="660"/>
      <c r="N3" s="660"/>
      <c r="O3" s="660">
        <v>2019</v>
      </c>
      <c r="P3" s="660"/>
      <c r="Q3" s="660"/>
      <c r="R3" s="660"/>
      <c r="S3" s="660">
        <v>2020</v>
      </c>
      <c r="T3" s="660"/>
      <c r="U3" s="660"/>
      <c r="V3" s="660"/>
      <c r="W3" s="660">
        <v>2021</v>
      </c>
      <c r="X3" s="660"/>
      <c r="Y3" s="660"/>
      <c r="Z3" s="660"/>
      <c r="AA3" s="660">
        <v>2022</v>
      </c>
      <c r="AB3" s="660"/>
      <c r="AC3" s="660"/>
      <c r="AD3" s="660"/>
      <c r="AE3" s="660">
        <v>2023</v>
      </c>
      <c r="AF3" s="660"/>
      <c r="AG3" s="660"/>
      <c r="AH3" s="660"/>
      <c r="AI3" s="660">
        <v>2024</v>
      </c>
      <c r="AJ3" s="660"/>
    </row>
    <row r="4" spans="1:36" s="28" customFormat="1" ht="13.15">
      <c r="A4" s="661" t="s">
        <v>1</v>
      </c>
      <c r="B4" s="662" t="s">
        <v>9</v>
      </c>
      <c r="C4" s="662" t="s">
        <v>8</v>
      </c>
      <c r="D4" s="662" t="s">
        <v>7</v>
      </c>
      <c r="E4" s="662" t="s">
        <v>10</v>
      </c>
      <c r="F4" s="662" t="s">
        <v>9</v>
      </c>
      <c r="G4" s="662" t="s">
        <v>8</v>
      </c>
      <c r="H4" s="662" t="s">
        <v>7</v>
      </c>
      <c r="I4" s="662" t="s">
        <v>10</v>
      </c>
      <c r="J4" s="662" t="s">
        <v>9</v>
      </c>
      <c r="K4" s="662" t="s">
        <v>8</v>
      </c>
      <c r="L4" s="662" t="s">
        <v>7</v>
      </c>
      <c r="M4" s="662" t="s">
        <v>10</v>
      </c>
      <c r="N4" s="662"/>
      <c r="O4" s="662" t="s">
        <v>9</v>
      </c>
      <c r="P4" s="662" t="s">
        <v>8</v>
      </c>
      <c r="Q4" s="662" t="s">
        <v>7</v>
      </c>
      <c r="R4" s="662" t="s">
        <v>10</v>
      </c>
      <c r="S4" s="662" t="s">
        <v>9</v>
      </c>
      <c r="T4" s="662" t="s">
        <v>8</v>
      </c>
      <c r="U4" s="662" t="s">
        <v>7</v>
      </c>
      <c r="V4" s="662" t="s">
        <v>10</v>
      </c>
      <c r="W4" s="662" t="s">
        <v>9</v>
      </c>
      <c r="X4" s="662" t="s">
        <v>8</v>
      </c>
      <c r="Y4" s="662" t="s">
        <v>7</v>
      </c>
      <c r="Z4" s="662" t="s">
        <v>10</v>
      </c>
      <c r="AA4" s="662" t="s">
        <v>9</v>
      </c>
      <c r="AB4" s="662" t="s">
        <v>8</v>
      </c>
      <c r="AC4" s="662" t="s">
        <v>7</v>
      </c>
      <c r="AD4" s="662" t="s">
        <v>10</v>
      </c>
      <c r="AE4" s="662" t="s">
        <v>9</v>
      </c>
      <c r="AF4" s="662" t="s">
        <v>8</v>
      </c>
      <c r="AG4" s="662" t="s">
        <v>7</v>
      </c>
      <c r="AH4" s="662" t="s">
        <v>10</v>
      </c>
      <c r="AI4" s="662" t="s">
        <v>9</v>
      </c>
      <c r="AJ4" s="662" t="s">
        <v>8</v>
      </c>
    </row>
    <row r="5" spans="1:36" ht="13.15">
      <c r="A5" s="60" t="s">
        <v>39</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526"/>
      <c r="AC5" s="532"/>
      <c r="AD5" s="532"/>
      <c r="AE5" s="532"/>
      <c r="AF5" s="532"/>
      <c r="AG5" s="532"/>
      <c r="AH5" s="532"/>
      <c r="AI5" s="532"/>
      <c r="AJ5" s="532"/>
    </row>
    <row r="6" spans="1:36">
      <c r="A6" s="47" t="s">
        <v>2</v>
      </c>
      <c r="B6" s="108">
        <v>8520</v>
      </c>
      <c r="C6" s="116">
        <v>9293</v>
      </c>
      <c r="D6" s="116">
        <v>9125</v>
      </c>
      <c r="E6" s="108">
        <v>9577</v>
      </c>
      <c r="F6" s="108">
        <v>10125</v>
      </c>
      <c r="G6" s="116">
        <v>10279</v>
      </c>
      <c r="H6" s="116">
        <v>10240</v>
      </c>
      <c r="I6" s="108">
        <v>10128</v>
      </c>
      <c r="J6" s="108">
        <v>11141</v>
      </c>
      <c r="K6" s="108">
        <v>11924</v>
      </c>
      <c r="L6" s="108">
        <v>11231</v>
      </c>
      <c r="M6" s="108">
        <v>11284</v>
      </c>
      <c r="N6" s="108"/>
      <c r="O6" s="108">
        <v>12526</v>
      </c>
      <c r="P6" s="116">
        <v>12902</v>
      </c>
      <c r="Q6" s="116">
        <v>12937</v>
      </c>
      <c r="R6" s="116">
        <v>12289</v>
      </c>
      <c r="S6" s="116">
        <v>12800</v>
      </c>
      <c r="T6" s="108">
        <v>11134</v>
      </c>
      <c r="U6" s="108">
        <v>11600</v>
      </c>
      <c r="V6" s="108">
        <v>11867</v>
      </c>
      <c r="W6" s="108">
        <v>13032</v>
      </c>
      <c r="X6" s="108">
        <v>14272</v>
      </c>
      <c r="Y6" s="108">
        <v>13874</v>
      </c>
      <c r="Z6" s="108">
        <v>13834</v>
      </c>
      <c r="AA6" s="108">
        <v>16859</v>
      </c>
      <c r="AB6" s="116">
        <v>17964</v>
      </c>
      <c r="AC6" s="108">
        <v>18809</v>
      </c>
      <c r="AD6" s="108">
        <v>16202</v>
      </c>
      <c r="AE6" s="108">
        <v>21819</v>
      </c>
      <c r="AF6" s="108">
        <v>20119</v>
      </c>
      <c r="AG6" s="108">
        <v>20304</v>
      </c>
      <c r="AH6" s="108">
        <v>17250</v>
      </c>
      <c r="AI6" s="108">
        <v>21144</v>
      </c>
      <c r="AJ6" s="108">
        <v>21224</v>
      </c>
    </row>
    <row r="7" spans="1:36">
      <c r="A7" s="47" t="s">
        <v>191</v>
      </c>
      <c r="B7" s="163">
        <v>3275</v>
      </c>
      <c r="C7" s="143">
        <v>2784</v>
      </c>
      <c r="D7" s="143">
        <v>3555</v>
      </c>
      <c r="E7" s="163">
        <v>4407</v>
      </c>
      <c r="F7" s="163">
        <v>6067</v>
      </c>
      <c r="G7" s="143">
        <v>4989</v>
      </c>
      <c r="H7" s="143">
        <v>5160</v>
      </c>
      <c r="I7" s="163">
        <v>5674</v>
      </c>
      <c r="J7" s="163">
        <v>5992</v>
      </c>
      <c r="K7" s="163">
        <v>5596</v>
      </c>
      <c r="L7" s="163">
        <v>4726</v>
      </c>
      <c r="M7" s="163">
        <v>5156.7936991739998</v>
      </c>
      <c r="N7" s="163"/>
      <c r="O7" s="163">
        <v>5687</v>
      </c>
      <c r="P7" s="143">
        <v>5451</v>
      </c>
      <c r="Q7" s="143">
        <v>6486</v>
      </c>
      <c r="R7" s="143">
        <v>6252</v>
      </c>
      <c r="S7" s="143">
        <v>7116</v>
      </c>
      <c r="T7" s="163">
        <v>5723</v>
      </c>
      <c r="U7" s="163">
        <v>5736</v>
      </c>
      <c r="V7" s="163">
        <v>7008</v>
      </c>
      <c r="W7" s="163">
        <v>8799</v>
      </c>
      <c r="X7" s="163">
        <v>9137</v>
      </c>
      <c r="Y7" s="163">
        <v>10782</v>
      </c>
      <c r="Z7" s="163">
        <v>10811</v>
      </c>
      <c r="AA7" s="163">
        <v>11564</v>
      </c>
      <c r="AB7" s="143">
        <v>11403</v>
      </c>
      <c r="AC7" s="163">
        <v>9764</v>
      </c>
      <c r="AD7" s="163">
        <v>8482</v>
      </c>
      <c r="AE7" s="163">
        <v>9524</v>
      </c>
      <c r="AF7" s="163">
        <v>9190</v>
      </c>
      <c r="AG7" s="163">
        <v>8774</v>
      </c>
      <c r="AH7" s="163">
        <v>8235</v>
      </c>
      <c r="AI7" s="163">
        <v>9104</v>
      </c>
      <c r="AJ7" s="163">
        <v>9403</v>
      </c>
    </row>
    <row r="8" spans="1:36">
      <c r="A8" s="47" t="s">
        <v>3</v>
      </c>
      <c r="B8" s="108">
        <v>3512</v>
      </c>
      <c r="C8" s="116">
        <v>3862</v>
      </c>
      <c r="D8" s="116">
        <v>3841</v>
      </c>
      <c r="E8" s="108">
        <v>3897</v>
      </c>
      <c r="F8" s="108">
        <v>4303</v>
      </c>
      <c r="G8" s="116">
        <v>4230</v>
      </c>
      <c r="H8" s="116">
        <v>4091</v>
      </c>
      <c r="I8" s="108">
        <v>4027</v>
      </c>
      <c r="J8" s="108">
        <v>4578</v>
      </c>
      <c r="K8" s="108">
        <v>4713</v>
      </c>
      <c r="L8" s="108">
        <v>4556</v>
      </c>
      <c r="M8" s="108">
        <v>4417</v>
      </c>
      <c r="N8" s="108"/>
      <c r="O8" s="108">
        <v>4686</v>
      </c>
      <c r="P8" s="116">
        <v>4868</v>
      </c>
      <c r="Q8" s="116">
        <v>4669</v>
      </c>
      <c r="R8" s="116">
        <v>4044</v>
      </c>
      <c r="S8" s="116">
        <v>4463</v>
      </c>
      <c r="T8" s="108">
        <v>3246</v>
      </c>
      <c r="U8" s="108">
        <v>4359</v>
      </c>
      <c r="V8" s="108">
        <v>4186</v>
      </c>
      <c r="W8" s="108">
        <v>5143</v>
      </c>
      <c r="X8" s="108">
        <v>5395</v>
      </c>
      <c r="Y8" s="108">
        <v>5206</v>
      </c>
      <c r="Z8" s="108">
        <v>4801</v>
      </c>
      <c r="AA8" s="108">
        <v>6002</v>
      </c>
      <c r="AB8" s="116">
        <v>6868</v>
      </c>
      <c r="AC8" s="108">
        <v>7001</v>
      </c>
      <c r="AD8" s="108">
        <v>6199</v>
      </c>
      <c r="AE8" s="108">
        <v>7729</v>
      </c>
      <c r="AF8" s="108">
        <v>7918</v>
      </c>
      <c r="AG8" s="108">
        <v>7443</v>
      </c>
      <c r="AH8" s="108">
        <v>6407</v>
      </c>
      <c r="AI8" s="108">
        <v>7796</v>
      </c>
      <c r="AJ8" s="108">
        <v>6928</v>
      </c>
    </row>
    <row r="9" spans="1:36">
      <c r="A9" s="47" t="s">
        <v>193</v>
      </c>
      <c r="B9" s="108">
        <v>2600</v>
      </c>
      <c r="C9" s="116">
        <v>2503</v>
      </c>
      <c r="D9" s="116">
        <v>2550</v>
      </c>
      <c r="E9" s="108">
        <v>2662</v>
      </c>
      <c r="F9" s="108">
        <v>2935</v>
      </c>
      <c r="G9" s="116">
        <v>2946</v>
      </c>
      <c r="H9" s="116">
        <v>2648</v>
      </c>
      <c r="I9" s="108">
        <v>2730</v>
      </c>
      <c r="J9" s="108">
        <v>3337</v>
      </c>
      <c r="K9" s="108">
        <v>3091</v>
      </c>
      <c r="L9" s="108">
        <v>3043</v>
      </c>
      <c r="M9" s="108">
        <v>3026.9346142035001</v>
      </c>
      <c r="N9" s="108"/>
      <c r="O9" s="108">
        <v>4101</v>
      </c>
      <c r="P9" s="116">
        <v>3481</v>
      </c>
      <c r="Q9" s="116">
        <v>3224</v>
      </c>
      <c r="R9" s="116">
        <v>3148</v>
      </c>
      <c r="S9" s="116">
        <v>3823</v>
      </c>
      <c r="T9" s="108">
        <v>2400</v>
      </c>
      <c r="U9" s="108">
        <v>2674</v>
      </c>
      <c r="V9" s="108">
        <v>2913</v>
      </c>
      <c r="W9" s="108">
        <v>3674</v>
      </c>
      <c r="X9" s="108">
        <v>3902</v>
      </c>
      <c r="Y9" s="108">
        <v>3331</v>
      </c>
      <c r="Z9" s="108">
        <v>4248</v>
      </c>
      <c r="AA9" s="108">
        <v>6164</v>
      </c>
      <c r="AB9" s="116">
        <v>4997</v>
      </c>
      <c r="AC9" s="108">
        <v>5161</v>
      </c>
      <c r="AD9" s="108">
        <v>5461</v>
      </c>
      <c r="AE9" s="108">
        <v>8929</v>
      </c>
      <c r="AF9" s="108">
        <v>6483</v>
      </c>
      <c r="AG9" s="108">
        <v>6297</v>
      </c>
      <c r="AH9" s="108">
        <v>5231</v>
      </c>
      <c r="AI9" s="108">
        <v>8019</v>
      </c>
      <c r="AJ9" s="108">
        <v>6307</v>
      </c>
    </row>
    <row r="10" spans="1:36">
      <c r="A10" s="48" t="s">
        <v>40</v>
      </c>
      <c r="B10" s="111">
        <v>-130</v>
      </c>
      <c r="C10" s="121">
        <v>-120</v>
      </c>
      <c r="D10" s="121">
        <v>-71</v>
      </c>
      <c r="E10" s="111">
        <v>-144</v>
      </c>
      <c r="F10" s="111">
        <v>-105</v>
      </c>
      <c r="G10" s="121">
        <v>-158</v>
      </c>
      <c r="H10" s="121">
        <v>-77</v>
      </c>
      <c r="I10" s="111">
        <v>-100</v>
      </c>
      <c r="J10" s="111">
        <v>-219</v>
      </c>
      <c r="K10" s="111">
        <v>-204</v>
      </c>
      <c r="L10" s="111">
        <v>-116</v>
      </c>
      <c r="M10" s="111">
        <v>-142</v>
      </c>
      <c r="N10" s="111"/>
      <c r="O10" s="111">
        <v>-188</v>
      </c>
      <c r="P10" s="121">
        <v>-137</v>
      </c>
      <c r="Q10" s="121">
        <v>-214</v>
      </c>
      <c r="R10" s="111">
        <v>-108</v>
      </c>
      <c r="S10" s="111">
        <v>-163</v>
      </c>
      <c r="T10" s="111">
        <v>-102</v>
      </c>
      <c r="U10" s="111">
        <v>-123</v>
      </c>
      <c r="V10" s="111">
        <v>-106</v>
      </c>
      <c r="W10" s="111">
        <v>-180</v>
      </c>
      <c r="X10" s="111">
        <v>-177</v>
      </c>
      <c r="Y10" s="111">
        <v>-170</v>
      </c>
      <c r="Z10" s="111">
        <v>-169</v>
      </c>
      <c r="AA10" s="111">
        <v>-210</v>
      </c>
      <c r="AB10" s="121">
        <v>-222</v>
      </c>
      <c r="AC10" s="111">
        <v>-180</v>
      </c>
      <c r="AD10" s="111">
        <v>-196</v>
      </c>
      <c r="AE10" s="111">
        <v>-294</v>
      </c>
      <c r="AF10" s="111">
        <v>-239</v>
      </c>
      <c r="AG10" s="111">
        <v>-212</v>
      </c>
      <c r="AH10" s="111">
        <v>-280</v>
      </c>
      <c r="AI10" s="111">
        <v>-407</v>
      </c>
      <c r="AJ10" s="111">
        <v>-208</v>
      </c>
    </row>
    <row r="11" spans="1:36" s="7" customFormat="1" ht="13.15">
      <c r="A11" s="49" t="s">
        <v>39</v>
      </c>
      <c r="B11" s="112">
        <f>SUM(B6:B10)</f>
        <v>17777</v>
      </c>
      <c r="C11" s="112">
        <f>SUM(C6:C10)</f>
        <v>18322</v>
      </c>
      <c r="D11" s="112">
        <f>SUM(D6:D10)</f>
        <v>19000</v>
      </c>
      <c r="E11" s="112">
        <f>SUM(E6:E10)</f>
        <v>20399</v>
      </c>
      <c r="F11" s="112">
        <f t="shared" ref="F11:R11" si="0">SUM(F6:F10)</f>
        <v>23325</v>
      </c>
      <c r="G11" s="112">
        <f t="shared" si="0"/>
        <v>22286</v>
      </c>
      <c r="H11" s="112">
        <f t="shared" si="0"/>
        <v>22062</v>
      </c>
      <c r="I11" s="112">
        <f t="shared" si="0"/>
        <v>22459</v>
      </c>
      <c r="J11" s="112">
        <f>SUM(J6:J10)</f>
        <v>24829</v>
      </c>
      <c r="K11" s="112">
        <f t="shared" si="0"/>
        <v>25120</v>
      </c>
      <c r="L11" s="112">
        <f t="shared" si="0"/>
        <v>23440</v>
      </c>
      <c r="M11" s="112">
        <f t="shared" si="0"/>
        <v>23742.728313377498</v>
      </c>
      <c r="N11" s="112"/>
      <c r="O11" s="112">
        <f t="shared" si="0"/>
        <v>26812</v>
      </c>
      <c r="P11" s="112">
        <f t="shared" ref="P11" si="1">SUM(P6:P10)</f>
        <v>26565</v>
      </c>
      <c r="Q11" s="112">
        <f t="shared" si="0"/>
        <v>27102</v>
      </c>
      <c r="R11" s="112">
        <f t="shared" si="0"/>
        <v>25625</v>
      </c>
      <c r="S11" s="112">
        <f t="shared" ref="S11:W11" si="2">SUM(S6:S10)</f>
        <v>28039</v>
      </c>
      <c r="T11" s="112">
        <f t="shared" si="2"/>
        <v>22401</v>
      </c>
      <c r="U11" s="112">
        <f t="shared" ref="U11" si="3">SUM(U6:U10)</f>
        <v>24246</v>
      </c>
      <c r="V11" s="112">
        <f t="shared" si="2"/>
        <v>25868</v>
      </c>
      <c r="W11" s="112">
        <f t="shared" si="2"/>
        <v>30468</v>
      </c>
      <c r="X11" s="112">
        <f t="shared" ref="X11:AB11" si="4">SUM(X6:X10)</f>
        <v>32529</v>
      </c>
      <c r="Y11" s="112">
        <f t="shared" si="4"/>
        <v>33023</v>
      </c>
      <c r="Z11" s="112">
        <f t="shared" si="4"/>
        <v>33525</v>
      </c>
      <c r="AA11" s="112">
        <f t="shared" si="4"/>
        <v>40379</v>
      </c>
      <c r="AB11" s="117">
        <f t="shared" si="4"/>
        <v>41010</v>
      </c>
      <c r="AC11" s="112">
        <f t="shared" ref="AC11" si="5">SUM(AC6:AC10)</f>
        <v>40555</v>
      </c>
      <c r="AD11" s="181">
        <f t="shared" ref="AD11:AJ11" si="6">SUM(AD6:AD10)</f>
        <v>36148</v>
      </c>
      <c r="AE11" s="181">
        <f t="shared" si="6"/>
        <v>47707</v>
      </c>
      <c r="AF11" s="181">
        <f t="shared" si="6"/>
        <v>43471</v>
      </c>
      <c r="AG11" s="181">
        <f t="shared" si="6"/>
        <v>42606</v>
      </c>
      <c r="AH11" s="181">
        <f t="shared" si="6"/>
        <v>36843</v>
      </c>
      <c r="AI11" s="181">
        <f t="shared" si="6"/>
        <v>45656</v>
      </c>
      <c r="AJ11" s="181">
        <f t="shared" si="6"/>
        <v>43654</v>
      </c>
    </row>
    <row r="12" spans="1:36" s="7" customFormat="1" ht="13.15">
      <c r="A12" s="49"/>
      <c r="B12" s="112"/>
      <c r="C12" s="328"/>
      <c r="D12" s="533"/>
      <c r="E12" s="578"/>
      <c r="F12" s="112"/>
      <c r="G12" s="328"/>
      <c r="H12" s="533"/>
      <c r="I12" s="578"/>
      <c r="J12" s="112"/>
      <c r="K12" s="328"/>
      <c r="L12" s="533"/>
      <c r="M12" s="578"/>
      <c r="N12" s="578"/>
      <c r="O12" s="112"/>
      <c r="P12" s="328"/>
      <c r="Q12" s="533"/>
      <c r="R12" s="578"/>
      <c r="S12" s="117"/>
      <c r="T12" s="328"/>
      <c r="U12" s="533"/>
      <c r="V12" s="578"/>
      <c r="W12" s="112"/>
      <c r="X12" s="328"/>
      <c r="Y12" s="533"/>
      <c r="Z12" s="578"/>
      <c r="AA12" s="112"/>
      <c r="AB12" s="328"/>
      <c r="AC12" s="533"/>
      <c r="AD12" s="578"/>
      <c r="AE12" s="328"/>
      <c r="AF12" s="533"/>
      <c r="AG12" s="533"/>
      <c r="AH12" s="328"/>
      <c r="AI12" s="328"/>
      <c r="AJ12" s="328"/>
    </row>
    <row r="13" spans="1:36" s="7" customFormat="1" ht="13.15">
      <c r="A13" s="49" t="s">
        <v>140</v>
      </c>
      <c r="B13" s="112"/>
      <c r="C13" s="112"/>
      <c r="D13" s="112"/>
      <c r="E13" s="579"/>
      <c r="F13" s="112"/>
      <c r="G13" s="112"/>
      <c r="H13" s="112"/>
      <c r="I13" s="579"/>
      <c r="J13" s="112"/>
      <c r="K13" s="112"/>
      <c r="L13" s="112"/>
      <c r="M13" s="579"/>
      <c r="N13" s="579"/>
      <c r="O13" s="112"/>
      <c r="P13" s="117"/>
      <c r="Q13" s="117"/>
      <c r="R13" s="579"/>
      <c r="S13" s="117"/>
      <c r="T13" s="112"/>
      <c r="U13" s="112"/>
      <c r="V13" s="579"/>
      <c r="W13" s="112"/>
      <c r="Z13" s="579"/>
      <c r="AA13" s="80"/>
      <c r="AC13" s="80"/>
      <c r="AD13" s="579"/>
      <c r="AE13" s="574"/>
      <c r="AF13" s="80"/>
      <c r="AG13" s="80"/>
      <c r="AH13" s="80"/>
      <c r="AI13" s="80"/>
      <c r="AJ13" s="80"/>
    </row>
    <row r="14" spans="1:36">
      <c r="A14" s="47" t="s">
        <v>2</v>
      </c>
      <c r="B14" s="108">
        <v>8156</v>
      </c>
      <c r="C14" s="108">
        <v>8976</v>
      </c>
      <c r="D14" s="108">
        <v>9421</v>
      </c>
      <c r="E14" s="108">
        <v>9803</v>
      </c>
      <c r="F14" s="108">
        <v>9268</v>
      </c>
      <c r="G14" s="108">
        <v>9667</v>
      </c>
      <c r="H14" s="108">
        <v>9552</v>
      </c>
      <c r="I14" s="108">
        <v>10437</v>
      </c>
      <c r="J14" s="108">
        <v>9735</v>
      </c>
      <c r="K14" s="108">
        <v>11266</v>
      </c>
      <c r="L14" s="108">
        <v>11269</v>
      </c>
      <c r="M14" s="108">
        <v>11702</v>
      </c>
      <c r="N14" s="108"/>
      <c r="O14" s="108">
        <v>11397</v>
      </c>
      <c r="P14" s="116">
        <v>11974</v>
      </c>
      <c r="Q14" s="116">
        <v>12314</v>
      </c>
      <c r="R14" s="116">
        <v>12601</v>
      </c>
      <c r="S14" s="116">
        <v>11588</v>
      </c>
      <c r="T14" s="108">
        <v>11405</v>
      </c>
      <c r="U14" s="108">
        <v>11890</v>
      </c>
      <c r="V14" s="108">
        <v>12446</v>
      </c>
      <c r="W14" s="108">
        <v>11522</v>
      </c>
      <c r="X14" s="108">
        <v>12212</v>
      </c>
      <c r="Y14" s="108">
        <v>12792</v>
      </c>
      <c r="Z14" s="108">
        <v>13131</v>
      </c>
      <c r="AA14" s="108">
        <v>13305</v>
      </c>
      <c r="AB14" s="116">
        <v>14291</v>
      </c>
      <c r="AC14" s="108">
        <v>16377</v>
      </c>
      <c r="AD14" s="163">
        <v>17085</v>
      </c>
      <c r="AE14" s="163">
        <v>17632</v>
      </c>
      <c r="AF14" s="163">
        <v>18600</v>
      </c>
      <c r="AG14" s="163">
        <v>19493</v>
      </c>
      <c r="AH14" s="163">
        <v>19827</v>
      </c>
      <c r="AI14" s="163">
        <v>18710</v>
      </c>
      <c r="AJ14" s="163">
        <v>20136</v>
      </c>
    </row>
    <row r="15" spans="1:36">
      <c r="A15" s="47" t="s">
        <v>191</v>
      </c>
      <c r="B15" s="108">
        <v>2536</v>
      </c>
      <c r="C15" s="108">
        <v>2953</v>
      </c>
      <c r="D15" s="108">
        <v>3511</v>
      </c>
      <c r="E15" s="108">
        <v>4635</v>
      </c>
      <c r="F15" s="108">
        <v>4753</v>
      </c>
      <c r="G15" s="108">
        <v>4767</v>
      </c>
      <c r="H15" s="108">
        <v>4754</v>
      </c>
      <c r="I15" s="108">
        <v>5229</v>
      </c>
      <c r="J15" s="108">
        <v>5255</v>
      </c>
      <c r="K15" s="108">
        <v>5740</v>
      </c>
      <c r="L15" s="108">
        <v>5272</v>
      </c>
      <c r="M15" s="108">
        <v>5740</v>
      </c>
      <c r="N15" s="108"/>
      <c r="O15" s="108">
        <v>5253</v>
      </c>
      <c r="P15" s="116">
        <v>5650</v>
      </c>
      <c r="Q15" s="116">
        <v>6107</v>
      </c>
      <c r="R15" s="116">
        <v>6560</v>
      </c>
      <c r="S15" s="116">
        <v>6159</v>
      </c>
      <c r="T15" s="108">
        <v>6535</v>
      </c>
      <c r="U15" s="108">
        <v>5928</v>
      </c>
      <c r="V15" s="108">
        <v>6063</v>
      </c>
      <c r="W15" s="108">
        <v>6808</v>
      </c>
      <c r="X15" s="108">
        <v>7220</v>
      </c>
      <c r="Y15" s="108">
        <v>7249</v>
      </c>
      <c r="Z15" s="108">
        <v>7942</v>
      </c>
      <c r="AA15" s="108">
        <v>8179</v>
      </c>
      <c r="AB15" s="116">
        <v>9335</v>
      </c>
      <c r="AC15" s="108">
        <v>10781</v>
      </c>
      <c r="AD15" s="163">
        <v>10646</v>
      </c>
      <c r="AE15" s="163">
        <v>9989</v>
      </c>
      <c r="AF15" s="163">
        <v>10911</v>
      </c>
      <c r="AG15" s="163">
        <v>10802</v>
      </c>
      <c r="AH15" s="163">
        <v>11110</v>
      </c>
      <c r="AI15" s="163">
        <v>9719</v>
      </c>
      <c r="AJ15" s="163">
        <v>10089</v>
      </c>
    </row>
    <row r="16" spans="1:36">
      <c r="A16" s="47" t="s">
        <v>3</v>
      </c>
      <c r="B16" s="108">
        <v>3417</v>
      </c>
      <c r="C16" s="108">
        <v>3622</v>
      </c>
      <c r="D16" s="108">
        <v>3841</v>
      </c>
      <c r="E16" s="108">
        <v>4137</v>
      </c>
      <c r="F16" s="108">
        <v>3965</v>
      </c>
      <c r="G16" s="108">
        <v>4153</v>
      </c>
      <c r="H16" s="108">
        <v>4098</v>
      </c>
      <c r="I16" s="163">
        <v>4215</v>
      </c>
      <c r="J16" s="108">
        <v>4178</v>
      </c>
      <c r="K16" s="108">
        <v>4519</v>
      </c>
      <c r="L16" s="108">
        <v>4365</v>
      </c>
      <c r="M16" s="108">
        <v>4871</v>
      </c>
      <c r="N16" s="108"/>
      <c r="O16" s="108">
        <v>4547</v>
      </c>
      <c r="P16" s="116">
        <v>4576</v>
      </c>
      <c r="Q16" s="116">
        <v>4783</v>
      </c>
      <c r="R16" s="116">
        <v>4806</v>
      </c>
      <c r="S16" s="116">
        <v>4193</v>
      </c>
      <c r="T16" s="108">
        <v>3355</v>
      </c>
      <c r="U16" s="108">
        <v>4221</v>
      </c>
      <c r="V16" s="108">
        <v>4407</v>
      </c>
      <c r="W16" s="108">
        <v>4713</v>
      </c>
      <c r="X16" s="108">
        <v>4880</v>
      </c>
      <c r="Y16" s="108">
        <v>4630</v>
      </c>
      <c r="Z16" s="108">
        <v>5198</v>
      </c>
      <c r="AA16" s="108">
        <v>5083</v>
      </c>
      <c r="AB16" s="116">
        <v>5405</v>
      </c>
      <c r="AC16" s="108">
        <v>5911</v>
      </c>
      <c r="AD16" s="163">
        <v>6608</v>
      </c>
      <c r="AE16" s="163">
        <v>6492</v>
      </c>
      <c r="AF16" s="163">
        <v>7280</v>
      </c>
      <c r="AG16" s="163">
        <v>7306</v>
      </c>
      <c r="AH16" s="163">
        <v>7375</v>
      </c>
      <c r="AI16" s="163">
        <v>7514</v>
      </c>
      <c r="AJ16" s="163">
        <v>7471</v>
      </c>
    </row>
    <row r="17" spans="1:36">
      <c r="A17" s="47" t="s">
        <v>193</v>
      </c>
      <c r="B17" s="108">
        <v>2331</v>
      </c>
      <c r="C17" s="108">
        <v>2519</v>
      </c>
      <c r="D17" s="108">
        <v>2519</v>
      </c>
      <c r="E17" s="108">
        <v>2647</v>
      </c>
      <c r="F17" s="108">
        <v>2685</v>
      </c>
      <c r="G17" s="108">
        <v>2908</v>
      </c>
      <c r="H17" s="108">
        <v>2732</v>
      </c>
      <c r="I17" s="108">
        <v>2892</v>
      </c>
      <c r="J17" s="108">
        <v>2894</v>
      </c>
      <c r="K17" s="108">
        <v>3091</v>
      </c>
      <c r="L17" s="108">
        <v>2911</v>
      </c>
      <c r="M17" s="108">
        <v>3146</v>
      </c>
      <c r="N17" s="108"/>
      <c r="O17" s="108">
        <v>3177</v>
      </c>
      <c r="P17" s="116">
        <v>3555</v>
      </c>
      <c r="Q17" s="116">
        <v>3697</v>
      </c>
      <c r="R17" s="116">
        <v>3486</v>
      </c>
      <c r="S17" s="116">
        <v>3325</v>
      </c>
      <c r="T17" s="108">
        <v>2930</v>
      </c>
      <c r="U17" s="108">
        <v>2932</v>
      </c>
      <c r="V17" s="108">
        <v>2919</v>
      </c>
      <c r="W17" s="108">
        <v>3121</v>
      </c>
      <c r="X17" s="108">
        <v>3377</v>
      </c>
      <c r="Y17" s="108">
        <v>3312</v>
      </c>
      <c r="Z17" s="108">
        <v>3424</v>
      </c>
      <c r="AA17" s="108">
        <v>3702</v>
      </c>
      <c r="AB17" s="116">
        <v>4247</v>
      </c>
      <c r="AC17" s="108">
        <v>5207</v>
      </c>
      <c r="AD17" s="163">
        <v>5897</v>
      </c>
      <c r="AE17" s="163">
        <v>5996</v>
      </c>
      <c r="AF17" s="163">
        <v>6828</v>
      </c>
      <c r="AG17" s="163">
        <v>7142</v>
      </c>
      <c r="AH17" s="163">
        <v>6933</v>
      </c>
      <c r="AI17" s="163">
        <v>7202</v>
      </c>
      <c r="AJ17" s="163">
        <v>7391</v>
      </c>
    </row>
    <row r="18" spans="1:36">
      <c r="A18" s="48" t="s">
        <v>87</v>
      </c>
      <c r="B18" s="111">
        <v>-135</v>
      </c>
      <c r="C18" s="111">
        <v>-122</v>
      </c>
      <c r="D18" s="111">
        <v>-100</v>
      </c>
      <c r="E18" s="111">
        <v>-133</v>
      </c>
      <c r="F18" s="111">
        <v>-93</v>
      </c>
      <c r="G18" s="111">
        <v>-98</v>
      </c>
      <c r="H18" s="183">
        <v>-103</v>
      </c>
      <c r="I18" s="183">
        <v>-128</v>
      </c>
      <c r="J18" s="111">
        <v>-156</v>
      </c>
      <c r="K18" s="111">
        <v>-155</v>
      </c>
      <c r="L18" s="111">
        <v>-142</v>
      </c>
      <c r="M18" s="111">
        <v>-138</v>
      </c>
      <c r="N18" s="111"/>
      <c r="O18" s="111">
        <v>-193</v>
      </c>
      <c r="P18" s="121">
        <v>-175</v>
      </c>
      <c r="Q18" s="121">
        <v>-225</v>
      </c>
      <c r="R18" s="121">
        <v>-134</v>
      </c>
      <c r="S18" s="121">
        <v>-167</v>
      </c>
      <c r="T18" s="111">
        <v>-123</v>
      </c>
      <c r="U18" s="111">
        <v>-122</v>
      </c>
      <c r="V18" s="111">
        <v>-97</v>
      </c>
      <c r="W18" s="111">
        <v>-143</v>
      </c>
      <c r="X18" s="111">
        <v>-155</v>
      </c>
      <c r="Y18" s="111">
        <v>-159</v>
      </c>
      <c r="Z18" s="111">
        <v>-162</v>
      </c>
      <c r="AA18" s="111">
        <v>-183</v>
      </c>
      <c r="AB18" s="121">
        <v>-167</v>
      </c>
      <c r="AC18" s="111">
        <v>-202</v>
      </c>
      <c r="AD18" s="183">
        <v>-182</v>
      </c>
      <c r="AE18" s="183">
        <v>-248</v>
      </c>
      <c r="AF18" s="183">
        <v>-255</v>
      </c>
      <c r="AG18" s="183">
        <v>-258</v>
      </c>
      <c r="AH18" s="183">
        <v>-291</v>
      </c>
      <c r="AI18" s="183">
        <v>-270</v>
      </c>
      <c r="AJ18" s="183">
        <v>-284</v>
      </c>
    </row>
    <row r="19" spans="1:36" s="7" customFormat="1" ht="13.15">
      <c r="A19" s="49" t="s">
        <v>28</v>
      </c>
      <c r="B19" s="112">
        <f t="shared" ref="B19:L19" si="7">SUM(B14:B18)</f>
        <v>16305</v>
      </c>
      <c r="C19" s="112">
        <f t="shared" si="7"/>
        <v>17948</v>
      </c>
      <c r="D19" s="112">
        <f t="shared" si="7"/>
        <v>19192</v>
      </c>
      <c r="E19" s="112">
        <f t="shared" si="7"/>
        <v>21089</v>
      </c>
      <c r="F19" s="181">
        <f t="shared" si="7"/>
        <v>20578</v>
      </c>
      <c r="G19" s="181">
        <f t="shared" si="7"/>
        <v>21397</v>
      </c>
      <c r="H19" s="181">
        <f t="shared" si="7"/>
        <v>21033</v>
      </c>
      <c r="I19" s="181">
        <f t="shared" si="7"/>
        <v>22645</v>
      </c>
      <c r="J19" s="112">
        <f t="shared" si="7"/>
        <v>21906</v>
      </c>
      <c r="K19" s="112">
        <f t="shared" si="7"/>
        <v>24461</v>
      </c>
      <c r="L19" s="112">
        <f t="shared" si="7"/>
        <v>23675</v>
      </c>
      <c r="M19" s="112">
        <f t="shared" ref="M19:T19" si="8">SUM(M14:M18)</f>
        <v>25321</v>
      </c>
      <c r="N19" s="112"/>
      <c r="O19" s="112">
        <f t="shared" si="8"/>
        <v>24181</v>
      </c>
      <c r="P19" s="112">
        <f t="shared" si="8"/>
        <v>25580</v>
      </c>
      <c r="Q19" s="112">
        <f t="shared" si="8"/>
        <v>26676</v>
      </c>
      <c r="R19" s="112">
        <f t="shared" ref="R19" si="9">SUM(R14:R18)</f>
        <v>27319</v>
      </c>
      <c r="S19" s="112">
        <f t="shared" si="8"/>
        <v>25098</v>
      </c>
      <c r="T19" s="112">
        <f t="shared" si="8"/>
        <v>24102</v>
      </c>
      <c r="U19" s="112">
        <f t="shared" ref="U19" si="10">SUM(U14:U18)</f>
        <v>24849</v>
      </c>
      <c r="V19" s="112">
        <f t="shared" ref="V19:AB19" si="11">SUM(V14:V18)</f>
        <v>25738</v>
      </c>
      <c r="W19" s="112">
        <f t="shared" si="11"/>
        <v>26021</v>
      </c>
      <c r="X19" s="112">
        <f t="shared" si="11"/>
        <v>27534</v>
      </c>
      <c r="Y19" s="112">
        <f t="shared" si="11"/>
        <v>27824</v>
      </c>
      <c r="Z19" s="112">
        <f t="shared" si="11"/>
        <v>29533</v>
      </c>
      <c r="AA19" s="112">
        <f t="shared" si="11"/>
        <v>30086</v>
      </c>
      <c r="AB19" s="117">
        <f t="shared" si="11"/>
        <v>33111</v>
      </c>
      <c r="AC19" s="117">
        <f t="shared" ref="AC19:AE19" si="12">SUM(AC14:AC18)</f>
        <v>38074</v>
      </c>
      <c r="AD19" s="117">
        <f t="shared" si="12"/>
        <v>40054</v>
      </c>
      <c r="AE19" s="117">
        <f t="shared" si="12"/>
        <v>39861</v>
      </c>
      <c r="AF19" s="112">
        <f t="shared" ref="AF19:AJ19" si="13">SUM(AF14:AF18)</f>
        <v>43364</v>
      </c>
      <c r="AG19" s="112">
        <f t="shared" si="13"/>
        <v>44485</v>
      </c>
      <c r="AH19" s="112">
        <f t="shared" si="13"/>
        <v>44954</v>
      </c>
      <c r="AI19" s="112">
        <f t="shared" si="13"/>
        <v>42875</v>
      </c>
      <c r="AJ19" s="112">
        <f t="shared" si="13"/>
        <v>44803</v>
      </c>
    </row>
    <row r="20" spans="1:36">
      <c r="A20" s="47" t="s">
        <v>29</v>
      </c>
      <c r="B20" s="116"/>
      <c r="C20" s="116"/>
      <c r="D20" s="116"/>
      <c r="E20" s="108"/>
      <c r="F20" s="143">
        <v>-11647</v>
      </c>
      <c r="G20" s="143">
        <v>-12061</v>
      </c>
      <c r="H20" s="143">
        <v>-11967</v>
      </c>
      <c r="I20" s="163">
        <v>-12956</v>
      </c>
      <c r="J20" s="116">
        <v>-12304</v>
      </c>
      <c r="K20" s="116">
        <v>-13898</v>
      </c>
      <c r="L20" s="116">
        <v>-13370</v>
      </c>
      <c r="M20" s="116">
        <v>-14570</v>
      </c>
      <c r="N20" s="116"/>
      <c r="O20" s="116">
        <v>-13747</v>
      </c>
      <c r="P20" s="116">
        <v>-14395</v>
      </c>
      <c r="Q20" s="116">
        <v>-15348</v>
      </c>
      <c r="R20" s="116">
        <v>-15534</v>
      </c>
      <c r="S20" s="116">
        <v>-14395</v>
      </c>
      <c r="T20" s="116">
        <v>-14547</v>
      </c>
      <c r="U20" s="116">
        <v>-14681</v>
      </c>
      <c r="V20" s="116">
        <v>-14984</v>
      </c>
      <c r="W20" s="116">
        <v>-15185</v>
      </c>
      <c r="X20" s="116">
        <v>-15907</v>
      </c>
      <c r="Y20" s="116">
        <v>-16134</v>
      </c>
      <c r="Z20" s="116">
        <v>-17157</v>
      </c>
      <c r="AA20" s="108">
        <v>-17344</v>
      </c>
      <c r="AB20" s="116">
        <v>-19392</v>
      </c>
      <c r="AC20" s="116">
        <v>-22151</v>
      </c>
      <c r="AD20" s="143">
        <v>-23054</v>
      </c>
      <c r="AE20" s="143">
        <v>-22411</v>
      </c>
      <c r="AF20" s="163">
        <v>-24447</v>
      </c>
      <c r="AG20" s="163">
        <v>-25413</v>
      </c>
      <c r="AH20" s="163">
        <v>-25276</v>
      </c>
      <c r="AI20" s="163">
        <v>-24091</v>
      </c>
      <c r="AJ20" s="163">
        <v>-25643</v>
      </c>
    </row>
    <row r="21" spans="1:36" s="7" customFormat="1" ht="13.15">
      <c r="A21" s="49" t="s">
        <v>15</v>
      </c>
      <c r="B21" s="117"/>
      <c r="C21" s="117"/>
      <c r="D21" s="117"/>
      <c r="E21" s="117"/>
      <c r="F21" s="232">
        <f t="shared" ref="F21:L21" si="14">SUM(F19:F20)</f>
        <v>8931</v>
      </c>
      <c r="G21" s="232">
        <f t="shared" si="14"/>
        <v>9336</v>
      </c>
      <c r="H21" s="232">
        <f t="shared" si="14"/>
        <v>9066</v>
      </c>
      <c r="I21" s="232">
        <f t="shared" si="14"/>
        <v>9689</v>
      </c>
      <c r="J21" s="117">
        <f t="shared" si="14"/>
        <v>9602</v>
      </c>
      <c r="K21" s="117">
        <f t="shared" si="14"/>
        <v>10563</v>
      </c>
      <c r="L21" s="117">
        <f t="shared" si="14"/>
        <v>10305</v>
      </c>
      <c r="M21" s="117">
        <f t="shared" ref="M21:Q21" si="15">SUM(M19:M20)</f>
        <v>10751</v>
      </c>
      <c r="N21" s="117"/>
      <c r="O21" s="117">
        <f t="shared" si="15"/>
        <v>10434</v>
      </c>
      <c r="P21" s="117">
        <f t="shared" si="15"/>
        <v>11185</v>
      </c>
      <c r="Q21" s="117">
        <f t="shared" si="15"/>
        <v>11328</v>
      </c>
      <c r="R21" s="117">
        <f t="shared" ref="R21" si="16">SUM(R19:R20)</f>
        <v>11785</v>
      </c>
      <c r="S21" s="117">
        <v>10703</v>
      </c>
      <c r="T21" s="117">
        <v>9555</v>
      </c>
      <c r="U21" s="117">
        <v>10168</v>
      </c>
      <c r="V21" s="117">
        <v>10754</v>
      </c>
      <c r="W21" s="117">
        <f>W19+W20</f>
        <v>10836</v>
      </c>
      <c r="X21" s="117">
        <v>11627</v>
      </c>
      <c r="Y21" s="117">
        <v>11690</v>
      </c>
      <c r="Z21" s="117">
        <v>12376</v>
      </c>
      <c r="AA21" s="112">
        <f>SUM(AA19:AA20)</f>
        <v>12742</v>
      </c>
      <c r="AB21" s="117">
        <v>13719</v>
      </c>
      <c r="AC21" s="117">
        <v>15923</v>
      </c>
      <c r="AD21" s="232">
        <f>AD19+AD20</f>
        <v>17000</v>
      </c>
      <c r="AE21" s="232">
        <f>AE19+AE20</f>
        <v>17450</v>
      </c>
      <c r="AF21" s="181">
        <f>AF19+AF20</f>
        <v>18917</v>
      </c>
      <c r="AG21" s="181">
        <v>19072</v>
      </c>
      <c r="AH21" s="181">
        <v>19678</v>
      </c>
      <c r="AI21" s="181">
        <v>18784</v>
      </c>
      <c r="AJ21" s="181">
        <v>19160</v>
      </c>
    </row>
    <row r="22" spans="1:36" outlineLevel="1">
      <c r="A22" s="47" t="s">
        <v>16</v>
      </c>
      <c r="B22" s="116"/>
      <c r="C22" s="116"/>
      <c r="D22" s="116"/>
      <c r="E22" s="108"/>
      <c r="F22" s="116">
        <v>-2461</v>
      </c>
      <c r="G22" s="116">
        <v>-2526</v>
      </c>
      <c r="H22" s="116">
        <v>-2585</v>
      </c>
      <c r="I22" s="108">
        <v>-2571</v>
      </c>
      <c r="J22" s="116">
        <v>-2585</v>
      </c>
      <c r="K22" s="116">
        <v>-2830</v>
      </c>
      <c r="L22" s="116">
        <v>-2806</v>
      </c>
      <c r="M22" s="116">
        <v>-2934</v>
      </c>
      <c r="N22" s="116"/>
      <c r="O22" s="116">
        <v>-2912</v>
      </c>
      <c r="P22" s="116">
        <v>-3033</v>
      </c>
      <c r="Q22" s="116">
        <v>-3040</v>
      </c>
      <c r="R22" s="116">
        <v>-3133</v>
      </c>
      <c r="S22" s="116">
        <v>-3080</v>
      </c>
      <c r="T22" s="116">
        <v>-2653</v>
      </c>
      <c r="U22" s="116">
        <v>-2792</v>
      </c>
      <c r="V22" s="116">
        <v>-2809</v>
      </c>
      <c r="W22" s="116">
        <v>-2853</v>
      </c>
      <c r="X22" s="116">
        <v>-3002</v>
      </c>
      <c r="Y22" s="116">
        <v>-3079</v>
      </c>
      <c r="Z22" s="116">
        <v>-3244</v>
      </c>
      <c r="AA22" s="116">
        <v>-3381</v>
      </c>
      <c r="AB22" s="116">
        <v>-3710</v>
      </c>
      <c r="AC22" s="116">
        <v>-4088</v>
      </c>
      <c r="AD22" s="143">
        <v>-4450</v>
      </c>
      <c r="AE22" s="143">
        <v>-4561</v>
      </c>
      <c r="AF22" s="163">
        <v>-4884</v>
      </c>
      <c r="AG22" s="163">
        <v>-4939</v>
      </c>
      <c r="AH22" s="163">
        <v>-5003</v>
      </c>
      <c r="AI22" s="163">
        <v>-4900</v>
      </c>
      <c r="AJ22" s="163">
        <v>-5190</v>
      </c>
    </row>
    <row r="23" spans="1:36" outlineLevel="1">
      <c r="A23" s="47" t="s">
        <v>27</v>
      </c>
      <c r="B23" s="116"/>
      <c r="C23" s="116"/>
      <c r="D23" s="116"/>
      <c r="E23" s="108"/>
      <c r="F23" s="116">
        <v>-1430</v>
      </c>
      <c r="G23" s="116">
        <v>-1411</v>
      </c>
      <c r="H23" s="116">
        <v>-1283</v>
      </c>
      <c r="I23" s="163">
        <v>-1475</v>
      </c>
      <c r="J23" s="116">
        <v>-1432</v>
      </c>
      <c r="K23" s="116">
        <v>-1630</v>
      </c>
      <c r="L23" s="116">
        <v>-1516</v>
      </c>
      <c r="M23" s="116">
        <v>-1478</v>
      </c>
      <c r="N23" s="116"/>
      <c r="O23" s="116">
        <v>-1734</v>
      </c>
      <c r="P23" s="116">
        <v>-1838</v>
      </c>
      <c r="Q23" s="116">
        <v>-1695</v>
      </c>
      <c r="R23" s="116">
        <v>-1959</v>
      </c>
      <c r="S23" s="116">
        <v>-1643</v>
      </c>
      <c r="T23" s="116">
        <v>-1709</v>
      </c>
      <c r="U23" s="116">
        <v>-1582</v>
      </c>
      <c r="V23" s="116">
        <v>-1559</v>
      </c>
      <c r="W23" s="116">
        <v>-1866</v>
      </c>
      <c r="X23" s="116">
        <v>-1708</v>
      </c>
      <c r="Y23" s="116">
        <v>-1750</v>
      </c>
      <c r="Z23" s="116">
        <v>-1959</v>
      </c>
      <c r="AA23" s="116">
        <v>-1567</v>
      </c>
      <c r="AB23" s="116">
        <v>-1675</v>
      </c>
      <c r="AC23" s="116">
        <v>-2250</v>
      </c>
      <c r="AD23" s="143">
        <v>-2469</v>
      </c>
      <c r="AE23" s="143">
        <v>-2414</v>
      </c>
      <c r="AF23" s="163">
        <v>-2876</v>
      </c>
      <c r="AG23" s="163">
        <v>-2537</v>
      </c>
      <c r="AH23" s="163">
        <v>-2822</v>
      </c>
      <c r="AI23" s="163">
        <v>-2693</v>
      </c>
      <c r="AJ23" s="163">
        <v>-2787</v>
      </c>
    </row>
    <row r="24" spans="1:36" outlineLevel="1">
      <c r="A24" s="47" t="s">
        <v>17</v>
      </c>
      <c r="B24" s="116"/>
      <c r="C24" s="116"/>
      <c r="D24" s="116"/>
      <c r="E24" s="108"/>
      <c r="F24" s="116">
        <v>-662</v>
      </c>
      <c r="G24" s="116">
        <v>-696</v>
      </c>
      <c r="H24" s="116">
        <v>-742</v>
      </c>
      <c r="I24" s="163">
        <v>-828</v>
      </c>
      <c r="J24" s="116">
        <v>-749</v>
      </c>
      <c r="K24" s="116">
        <v>-826</v>
      </c>
      <c r="L24" s="116">
        <v>-779</v>
      </c>
      <c r="M24" s="116">
        <v>-812</v>
      </c>
      <c r="N24" s="116"/>
      <c r="O24" s="116">
        <v>-863</v>
      </c>
      <c r="P24" s="116">
        <v>-878</v>
      </c>
      <c r="Q24" s="116">
        <v>-933</v>
      </c>
      <c r="R24" s="116">
        <v>-957</v>
      </c>
      <c r="S24" s="116">
        <v>-980</v>
      </c>
      <c r="T24" s="116">
        <v>-927</v>
      </c>
      <c r="U24" s="116">
        <v>-938</v>
      </c>
      <c r="V24" s="116">
        <v>-917</v>
      </c>
      <c r="W24" s="116">
        <v>-978</v>
      </c>
      <c r="X24" s="116">
        <v>-1007</v>
      </c>
      <c r="Y24" s="116">
        <v>-1024</v>
      </c>
      <c r="Z24" s="116">
        <v>-1116</v>
      </c>
      <c r="AA24" s="116">
        <v>-1186</v>
      </c>
      <c r="AB24" s="116">
        <v>-1300</v>
      </c>
      <c r="AC24" s="116">
        <v>-1377</v>
      </c>
      <c r="AD24" s="143">
        <v>-1526</v>
      </c>
      <c r="AE24" s="143">
        <v>-1554</v>
      </c>
      <c r="AF24" s="163">
        <v>-1690</v>
      </c>
      <c r="AG24" s="163">
        <v>-1713</v>
      </c>
      <c r="AH24" s="163">
        <v>-1736</v>
      </c>
      <c r="AI24" s="163">
        <v>-1784</v>
      </c>
      <c r="AJ24" s="163">
        <v>-1846</v>
      </c>
    </row>
    <row r="25" spans="1:36" outlineLevel="1">
      <c r="A25" s="47" t="s">
        <v>92</v>
      </c>
      <c r="B25" s="116"/>
      <c r="C25" s="116"/>
      <c r="D25" s="116"/>
      <c r="E25" s="108"/>
      <c r="F25" s="116">
        <v>-88</v>
      </c>
      <c r="G25" s="116">
        <v>-106</v>
      </c>
      <c r="H25" s="116">
        <v>546</v>
      </c>
      <c r="I25" s="163">
        <v>44</v>
      </c>
      <c r="J25" s="116">
        <v>-3</v>
      </c>
      <c r="K25" s="116">
        <v>153</v>
      </c>
      <c r="L25" s="116">
        <v>59</v>
      </c>
      <c r="M25" s="116">
        <v>134</v>
      </c>
      <c r="N25" s="116"/>
      <c r="O25" s="116">
        <v>123</v>
      </c>
      <c r="P25" s="116">
        <v>-57</v>
      </c>
      <c r="Q25" s="116">
        <v>183</v>
      </c>
      <c r="R25" s="116">
        <v>-109</v>
      </c>
      <c r="S25" s="116">
        <v>124</v>
      </c>
      <c r="T25" s="116">
        <v>-377</v>
      </c>
      <c r="U25" s="116">
        <v>-96</v>
      </c>
      <c r="V25" s="116">
        <v>-96</v>
      </c>
      <c r="W25" s="116">
        <v>248</v>
      </c>
      <c r="X25" s="116">
        <v>14</v>
      </c>
      <c r="Y25" s="116">
        <v>163</v>
      </c>
      <c r="Z25" s="116">
        <v>191</v>
      </c>
      <c r="AA25" s="116">
        <v>141</v>
      </c>
      <c r="AB25" s="116">
        <v>245</v>
      </c>
      <c r="AC25" s="116">
        <v>170</v>
      </c>
      <c r="AD25" s="143">
        <v>-745</v>
      </c>
      <c r="AE25" s="143">
        <v>-222</v>
      </c>
      <c r="AF25" s="163">
        <v>-278</v>
      </c>
      <c r="AG25" s="163">
        <v>234</v>
      </c>
      <c r="AH25" s="163">
        <v>-1031</v>
      </c>
      <c r="AI25" s="163">
        <v>-62</v>
      </c>
      <c r="AJ25" s="163">
        <v>129</v>
      </c>
    </row>
    <row r="26" spans="1:36" s="8" customFormat="1" outlineLevel="1">
      <c r="A26" s="59" t="s">
        <v>4</v>
      </c>
      <c r="B26" s="113"/>
      <c r="C26" s="113"/>
      <c r="D26" s="113"/>
      <c r="E26" s="113"/>
      <c r="F26" s="113">
        <f t="shared" ref="F26:L26" si="17">+F20+F22+F23+F24+F25</f>
        <v>-16288</v>
      </c>
      <c r="G26" s="113">
        <f t="shared" si="17"/>
        <v>-16800</v>
      </c>
      <c r="H26" s="113">
        <f t="shared" si="17"/>
        <v>-16031</v>
      </c>
      <c r="I26" s="113">
        <f t="shared" si="17"/>
        <v>-17786</v>
      </c>
      <c r="J26" s="113">
        <f>+J20+J22+J23+J24+J25</f>
        <v>-17073</v>
      </c>
      <c r="K26" s="113">
        <f t="shared" si="17"/>
        <v>-19031</v>
      </c>
      <c r="L26" s="113">
        <f t="shared" si="17"/>
        <v>-18412</v>
      </c>
      <c r="M26" s="113">
        <f t="shared" ref="M26:T26" si="18">+M20+M22+M23+M24+M25</f>
        <v>-19660</v>
      </c>
      <c r="N26" s="113"/>
      <c r="O26" s="113">
        <f t="shared" si="18"/>
        <v>-19133</v>
      </c>
      <c r="P26" s="113">
        <f t="shared" si="18"/>
        <v>-20201</v>
      </c>
      <c r="Q26" s="113">
        <f t="shared" si="18"/>
        <v>-20833</v>
      </c>
      <c r="R26" s="113">
        <f t="shared" ref="R26" si="19">+R20+R22+R23+R24+R25</f>
        <v>-21692</v>
      </c>
      <c r="S26" s="113">
        <f t="shared" si="18"/>
        <v>-19974</v>
      </c>
      <c r="T26" s="113">
        <f t="shared" si="18"/>
        <v>-20213</v>
      </c>
      <c r="U26" s="113">
        <f t="shared" ref="U26:W26" si="20">+U20+U22+U23+U24+U25</f>
        <v>-20089</v>
      </c>
      <c r="V26" s="113">
        <f t="shared" si="20"/>
        <v>-20365</v>
      </c>
      <c r="W26" s="113">
        <f t="shared" si="20"/>
        <v>-20634</v>
      </c>
      <c r="X26" s="113">
        <f t="shared" ref="X26:AC26" si="21">+X20+X22+X23+X24+X25</f>
        <v>-21610</v>
      </c>
      <c r="Y26" s="113">
        <f t="shared" si="21"/>
        <v>-21824</v>
      </c>
      <c r="Z26" s="113">
        <f t="shared" si="21"/>
        <v>-23285</v>
      </c>
      <c r="AA26" s="113">
        <f t="shared" si="21"/>
        <v>-23337</v>
      </c>
      <c r="AB26" s="113">
        <f t="shared" si="21"/>
        <v>-25832</v>
      </c>
      <c r="AC26" s="113">
        <f t="shared" si="21"/>
        <v>-29696</v>
      </c>
      <c r="AD26" s="546">
        <f t="shared" ref="AD26:AJ26" si="22">+AD20+AD22+AD23+AD24+AD25</f>
        <v>-32244</v>
      </c>
      <c r="AE26" s="546">
        <f t="shared" si="22"/>
        <v>-31162</v>
      </c>
      <c r="AF26" s="529">
        <f t="shared" si="22"/>
        <v>-34175</v>
      </c>
      <c r="AG26" s="529">
        <f t="shared" si="22"/>
        <v>-34368</v>
      </c>
      <c r="AH26" s="529">
        <f t="shared" si="22"/>
        <v>-35868</v>
      </c>
      <c r="AI26" s="529">
        <f t="shared" si="22"/>
        <v>-33530</v>
      </c>
      <c r="AJ26" s="529">
        <f t="shared" si="22"/>
        <v>-35337</v>
      </c>
    </row>
    <row r="27" spans="1:36" outlineLevel="1">
      <c r="A27" s="47" t="s">
        <v>14</v>
      </c>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63"/>
      <c r="AE27" s="575"/>
      <c r="AF27" s="575"/>
      <c r="AG27" s="575"/>
      <c r="AH27" s="575"/>
      <c r="AI27" s="575"/>
      <c r="AJ27" s="195"/>
    </row>
    <row r="28" spans="1:36" ht="13.15">
      <c r="A28" s="60" t="s">
        <v>54</v>
      </c>
      <c r="B28" s="118"/>
      <c r="C28" s="118"/>
      <c r="D28" s="118"/>
      <c r="E28" s="118"/>
      <c r="F28" s="118"/>
      <c r="G28" s="118"/>
      <c r="H28" s="118"/>
      <c r="I28" s="118"/>
      <c r="J28" s="118"/>
      <c r="K28" s="118"/>
      <c r="L28" s="118"/>
      <c r="M28" s="118"/>
      <c r="N28" s="118"/>
      <c r="O28" s="118"/>
      <c r="P28" s="118"/>
      <c r="Q28" s="118"/>
      <c r="R28" s="118"/>
      <c r="S28" s="118"/>
      <c r="T28" s="118"/>
      <c r="U28" s="118"/>
      <c r="V28" s="118"/>
      <c r="W28" s="118"/>
      <c r="X28" s="298"/>
      <c r="Y28" s="298"/>
      <c r="Z28" s="298"/>
      <c r="AA28" s="298"/>
      <c r="AB28" s="298"/>
      <c r="AC28" s="577"/>
      <c r="AD28" s="576"/>
      <c r="AE28" s="437"/>
      <c r="AF28" s="437"/>
      <c r="AG28" s="437"/>
      <c r="AH28" s="437"/>
      <c r="AI28" s="437"/>
      <c r="AJ28" s="531"/>
    </row>
    <row r="29" spans="1:36">
      <c r="A29" s="47" t="s">
        <v>2</v>
      </c>
      <c r="B29" s="119"/>
      <c r="C29" s="50"/>
      <c r="D29" s="50"/>
      <c r="E29" s="50"/>
      <c r="F29" s="119">
        <v>2130</v>
      </c>
      <c r="G29" s="50">
        <v>2237</v>
      </c>
      <c r="H29" s="50">
        <v>2225</v>
      </c>
      <c r="I29" s="50">
        <v>2370</v>
      </c>
      <c r="J29" s="119">
        <v>2249</v>
      </c>
      <c r="K29" s="50">
        <v>2638</v>
      </c>
      <c r="L29" s="50">
        <v>2667</v>
      </c>
      <c r="M29" s="182">
        <v>2709</v>
      </c>
      <c r="N29" s="182"/>
      <c r="O29" s="182">
        <v>2618</v>
      </c>
      <c r="P29" s="182">
        <v>2773</v>
      </c>
      <c r="Q29" s="182">
        <v>2897</v>
      </c>
      <c r="R29" s="182">
        <v>2910</v>
      </c>
      <c r="S29" s="182">
        <v>2520</v>
      </c>
      <c r="T29" s="182">
        <v>2444</v>
      </c>
      <c r="U29" s="182">
        <v>2729</v>
      </c>
      <c r="V29" s="182">
        <v>2965</v>
      </c>
      <c r="W29" s="50">
        <v>2730</v>
      </c>
      <c r="X29" s="50">
        <v>2916</v>
      </c>
      <c r="Y29" s="50">
        <v>3087</v>
      </c>
      <c r="Z29" s="50">
        <v>3141</v>
      </c>
      <c r="AA29" s="50">
        <v>3170</v>
      </c>
      <c r="AB29" s="119">
        <v>3266</v>
      </c>
      <c r="AC29" s="108">
        <v>3963</v>
      </c>
      <c r="AD29" s="163">
        <v>4026</v>
      </c>
      <c r="AE29" s="163">
        <v>4245</v>
      </c>
      <c r="AF29" s="163">
        <v>4472</v>
      </c>
      <c r="AG29" s="163">
        <v>4856</v>
      </c>
      <c r="AH29" s="163">
        <v>4915</v>
      </c>
      <c r="AI29" s="143">
        <v>4642</v>
      </c>
      <c r="AJ29" s="163">
        <v>4990</v>
      </c>
    </row>
    <row r="30" spans="1:36">
      <c r="A30" s="47" t="s">
        <v>191</v>
      </c>
      <c r="B30" s="119"/>
      <c r="C30" s="50"/>
      <c r="D30" s="50"/>
      <c r="E30" s="50"/>
      <c r="F30" s="119">
        <v>1176</v>
      </c>
      <c r="G30" s="50">
        <v>1193</v>
      </c>
      <c r="H30" s="50">
        <v>1205</v>
      </c>
      <c r="I30" s="50">
        <v>1350</v>
      </c>
      <c r="J30" s="119">
        <v>1292</v>
      </c>
      <c r="K30" s="50">
        <v>1479</v>
      </c>
      <c r="L30" s="50">
        <v>1315</v>
      </c>
      <c r="M30" s="182">
        <v>1436</v>
      </c>
      <c r="N30" s="182"/>
      <c r="O30" s="182">
        <v>1292</v>
      </c>
      <c r="P30" s="182">
        <v>1401</v>
      </c>
      <c r="Q30" s="182">
        <v>1508</v>
      </c>
      <c r="R30" s="182">
        <v>1591</v>
      </c>
      <c r="S30" s="182">
        <v>1497</v>
      </c>
      <c r="T30" s="182">
        <v>1278</v>
      </c>
      <c r="U30" s="182">
        <v>1354</v>
      </c>
      <c r="V30" s="182">
        <v>1390</v>
      </c>
      <c r="W30" s="50">
        <v>1695</v>
      </c>
      <c r="X30" s="50">
        <v>1789</v>
      </c>
      <c r="Y30" s="50">
        <v>1748</v>
      </c>
      <c r="Z30" s="50">
        <v>1834</v>
      </c>
      <c r="AA30" s="50">
        <v>1859</v>
      </c>
      <c r="AB30" s="119">
        <v>2123</v>
      </c>
      <c r="AC30" s="108">
        <v>2484</v>
      </c>
      <c r="AD30" s="163">
        <v>1941</v>
      </c>
      <c r="AE30" s="163">
        <v>2268</v>
      </c>
      <c r="AF30" s="163">
        <v>2504</v>
      </c>
      <c r="AG30" s="163">
        <f>2465</f>
        <v>2465</v>
      </c>
      <c r="AH30" s="163">
        <v>2370</v>
      </c>
      <c r="AI30" s="143">
        <v>2119</v>
      </c>
      <c r="AJ30" s="163">
        <v>2027</v>
      </c>
    </row>
    <row r="31" spans="1:36">
      <c r="A31" s="47" t="s">
        <v>3</v>
      </c>
      <c r="B31" s="119"/>
      <c r="C31" s="50"/>
      <c r="D31" s="50"/>
      <c r="E31" s="50"/>
      <c r="F31" s="119">
        <v>893</v>
      </c>
      <c r="G31" s="50">
        <v>966</v>
      </c>
      <c r="H31" s="50">
        <v>1359</v>
      </c>
      <c r="I31" s="50">
        <v>976</v>
      </c>
      <c r="J31" s="119">
        <v>974</v>
      </c>
      <c r="K31" s="50">
        <v>1056</v>
      </c>
      <c r="L31" s="50">
        <v>1018</v>
      </c>
      <c r="M31" s="182">
        <v>1140</v>
      </c>
      <c r="N31" s="182"/>
      <c r="O31" s="182">
        <v>1008</v>
      </c>
      <c r="P31" s="182">
        <v>1016</v>
      </c>
      <c r="Q31" s="182">
        <v>1051</v>
      </c>
      <c r="R31" s="182">
        <v>994</v>
      </c>
      <c r="S31" s="182">
        <v>799</v>
      </c>
      <c r="T31" s="182">
        <v>334</v>
      </c>
      <c r="U31" s="182">
        <v>513</v>
      </c>
      <c r="V31" s="182">
        <v>776</v>
      </c>
      <c r="W31" s="50">
        <v>917</v>
      </c>
      <c r="X31" s="50">
        <v>981</v>
      </c>
      <c r="Y31" s="50">
        <v>958</v>
      </c>
      <c r="Z31" s="50">
        <v>1120</v>
      </c>
      <c r="AA31" s="50">
        <v>1065</v>
      </c>
      <c r="AB31" s="119">
        <v>1077</v>
      </c>
      <c r="AC31" s="108">
        <v>1267</v>
      </c>
      <c r="AD31" s="163">
        <v>1188</v>
      </c>
      <c r="AE31" s="163">
        <v>1371</v>
      </c>
      <c r="AF31" s="163">
        <v>1585</v>
      </c>
      <c r="AG31" s="163">
        <v>1647</v>
      </c>
      <c r="AH31" s="163">
        <v>1580</v>
      </c>
      <c r="AI31" s="143">
        <v>1649</v>
      </c>
      <c r="AJ31" s="163">
        <v>1557</v>
      </c>
    </row>
    <row r="32" spans="1:36">
      <c r="A32" s="47" t="s">
        <v>193</v>
      </c>
      <c r="B32" s="119"/>
      <c r="C32" s="50"/>
      <c r="D32" s="50"/>
      <c r="E32" s="50"/>
      <c r="F32" s="119">
        <v>404</v>
      </c>
      <c r="G32" s="50">
        <v>475</v>
      </c>
      <c r="H32" s="50">
        <v>410</v>
      </c>
      <c r="I32" s="50">
        <v>416</v>
      </c>
      <c r="J32" s="119">
        <v>547</v>
      </c>
      <c r="K32" s="50">
        <v>464</v>
      </c>
      <c r="L32" s="50">
        <v>480</v>
      </c>
      <c r="M32" s="182">
        <v>515</v>
      </c>
      <c r="N32" s="182"/>
      <c r="O32" s="182">
        <v>524</v>
      </c>
      <c r="P32" s="182">
        <v>619</v>
      </c>
      <c r="Q32" s="182">
        <v>606</v>
      </c>
      <c r="R32" s="182">
        <v>559</v>
      </c>
      <c r="S32" s="182">
        <v>473</v>
      </c>
      <c r="T32" s="182">
        <v>286</v>
      </c>
      <c r="U32" s="182">
        <v>410</v>
      </c>
      <c r="V32" s="182">
        <v>425</v>
      </c>
      <c r="W32" s="50">
        <v>476</v>
      </c>
      <c r="X32" s="50">
        <v>539</v>
      </c>
      <c r="Y32" s="50">
        <v>548</v>
      </c>
      <c r="Z32" s="50">
        <v>558</v>
      </c>
      <c r="AA32" s="50">
        <v>664</v>
      </c>
      <c r="AB32" s="119">
        <v>807</v>
      </c>
      <c r="AC32" s="108">
        <v>983</v>
      </c>
      <c r="AD32" s="163">
        <v>1071</v>
      </c>
      <c r="AE32" s="163">
        <v>1145</v>
      </c>
      <c r="AF32" s="163">
        <v>1294</v>
      </c>
      <c r="AG32" s="163">
        <v>1429</v>
      </c>
      <c r="AH32" s="163">
        <v>1323</v>
      </c>
      <c r="AI32" s="143">
        <v>1393</v>
      </c>
      <c r="AJ32" s="163">
        <v>1406</v>
      </c>
    </row>
    <row r="33" spans="1:36">
      <c r="A33" s="47" t="s">
        <v>341</v>
      </c>
      <c r="B33" s="119"/>
      <c r="C33" s="182"/>
      <c r="D33" s="144"/>
      <c r="E33" s="182"/>
      <c r="F33" s="119">
        <v>-313</v>
      </c>
      <c r="G33" s="182">
        <v>-274</v>
      </c>
      <c r="H33" s="144">
        <v>-197</v>
      </c>
      <c r="I33" s="182">
        <v>-253</v>
      </c>
      <c r="J33" s="119">
        <v>-229</v>
      </c>
      <c r="K33" s="50">
        <v>-207</v>
      </c>
      <c r="L33" s="50">
        <v>-217</v>
      </c>
      <c r="M33" s="182">
        <v>-139</v>
      </c>
      <c r="N33" s="182"/>
      <c r="O33" s="182">
        <v>-394</v>
      </c>
      <c r="P33" s="182">
        <v>-430</v>
      </c>
      <c r="Q33" s="182">
        <v>-219</v>
      </c>
      <c r="R33" s="182">
        <v>-427</v>
      </c>
      <c r="S33" s="182">
        <v>-165</v>
      </c>
      <c r="T33" s="182">
        <v>-453</v>
      </c>
      <c r="U33" s="182">
        <v>-246</v>
      </c>
      <c r="V33" s="182">
        <v>-183</v>
      </c>
      <c r="W33" s="182">
        <v>-431</v>
      </c>
      <c r="X33" s="182">
        <v>-301</v>
      </c>
      <c r="Y33" s="182">
        <v>-341</v>
      </c>
      <c r="Z33" s="182">
        <v>-405</v>
      </c>
      <c r="AA33" s="182">
        <v>-9</v>
      </c>
      <c r="AB33" s="144">
        <v>6</v>
      </c>
      <c r="AC33" s="108">
        <v>-319</v>
      </c>
      <c r="AD33" s="163">
        <v>-416</v>
      </c>
      <c r="AE33" s="163">
        <v>-330</v>
      </c>
      <c r="AF33" s="163">
        <v>-666</v>
      </c>
      <c r="AG33" s="163">
        <v>-280</v>
      </c>
      <c r="AH33" s="163">
        <v>-1102</v>
      </c>
      <c r="AI33" s="143">
        <v>-458</v>
      </c>
      <c r="AJ33" s="163">
        <v>-514</v>
      </c>
    </row>
    <row r="34" spans="1:36" ht="6" customHeight="1">
      <c r="A34" s="48"/>
      <c r="B34" s="121"/>
      <c r="C34" s="121"/>
      <c r="D34" s="121"/>
      <c r="E34" s="121"/>
      <c r="F34" s="121"/>
      <c r="G34" s="121"/>
      <c r="H34" s="121"/>
      <c r="I34" s="121"/>
      <c r="J34" s="121"/>
      <c r="K34" s="121"/>
      <c r="L34" s="121"/>
      <c r="M34" s="299"/>
      <c r="N34" s="299"/>
      <c r="O34" s="299"/>
      <c r="P34" s="299"/>
      <c r="Q34" s="183"/>
      <c r="R34" s="183"/>
      <c r="S34" s="183"/>
      <c r="T34" s="183"/>
      <c r="U34" s="183"/>
      <c r="V34" s="183"/>
      <c r="W34" s="183"/>
      <c r="X34" s="183"/>
      <c r="Y34" s="183"/>
      <c r="Z34" s="183"/>
      <c r="AA34" s="183"/>
      <c r="AB34" s="299"/>
      <c r="AC34" s="111"/>
      <c r="AD34" s="183"/>
      <c r="AE34" s="183"/>
      <c r="AF34" s="183"/>
      <c r="AG34" s="183"/>
      <c r="AH34" s="183"/>
      <c r="AI34" s="299"/>
      <c r="AJ34" s="183"/>
    </row>
    <row r="35" spans="1:36" s="7" customFormat="1" ht="13.15">
      <c r="A35" s="49" t="s">
        <v>54</v>
      </c>
      <c r="B35" s="233"/>
      <c r="C35" s="233"/>
      <c r="D35" s="233"/>
      <c r="E35" s="233"/>
      <c r="F35" s="233">
        <f t="shared" ref="F35:K35" si="23">SUM(F29:F34)</f>
        <v>4290</v>
      </c>
      <c r="G35" s="233">
        <f t="shared" si="23"/>
        <v>4597</v>
      </c>
      <c r="H35" s="233">
        <f t="shared" si="23"/>
        <v>5002</v>
      </c>
      <c r="I35" s="233">
        <f t="shared" si="23"/>
        <v>4859</v>
      </c>
      <c r="J35" s="233">
        <f>SUM(J29:J34)</f>
        <v>4833</v>
      </c>
      <c r="K35" s="233">
        <f t="shared" si="23"/>
        <v>5430</v>
      </c>
      <c r="L35" s="233">
        <f t="shared" ref="L35:P35" si="24">SUM(L29:L34)</f>
        <v>5263</v>
      </c>
      <c r="M35" s="233">
        <f t="shared" si="24"/>
        <v>5661</v>
      </c>
      <c r="N35" s="233"/>
      <c r="O35" s="233">
        <f t="shared" si="24"/>
        <v>5048</v>
      </c>
      <c r="P35" s="233">
        <f t="shared" si="24"/>
        <v>5379</v>
      </c>
      <c r="Q35" s="184">
        <f t="shared" ref="Q35:W35" si="25">SUM(Q29:Q34)</f>
        <v>5843</v>
      </c>
      <c r="R35" s="184">
        <f t="shared" si="25"/>
        <v>5627</v>
      </c>
      <c r="S35" s="184">
        <f t="shared" si="25"/>
        <v>5124</v>
      </c>
      <c r="T35" s="184">
        <f t="shared" si="25"/>
        <v>3889</v>
      </c>
      <c r="U35" s="184">
        <f t="shared" ref="U35" si="26">SUM(U29:U34)</f>
        <v>4760</v>
      </c>
      <c r="V35" s="184">
        <f t="shared" si="25"/>
        <v>5373</v>
      </c>
      <c r="W35" s="184">
        <f t="shared" si="25"/>
        <v>5387</v>
      </c>
      <c r="X35" s="184">
        <f t="shared" ref="X35:AB35" si="27">SUM(X29:X34)</f>
        <v>5924</v>
      </c>
      <c r="Y35" s="184">
        <f t="shared" si="27"/>
        <v>6000</v>
      </c>
      <c r="Z35" s="184">
        <f t="shared" si="27"/>
        <v>6248</v>
      </c>
      <c r="AA35" s="184">
        <f t="shared" si="27"/>
        <v>6749</v>
      </c>
      <c r="AB35" s="233">
        <f t="shared" si="27"/>
        <v>7279</v>
      </c>
      <c r="AC35" s="112">
        <f t="shared" ref="AC35:AE35" si="28">SUM(AC29:AC34)</f>
        <v>8378</v>
      </c>
      <c r="AD35" s="181">
        <f t="shared" si="28"/>
        <v>7810</v>
      </c>
      <c r="AE35" s="181">
        <f t="shared" si="28"/>
        <v>8699</v>
      </c>
      <c r="AF35" s="181">
        <f t="shared" ref="AF35:AJ35" si="29">SUM(AF29:AF34)</f>
        <v>9189</v>
      </c>
      <c r="AG35" s="181">
        <f t="shared" si="29"/>
        <v>10117</v>
      </c>
      <c r="AH35" s="181">
        <f t="shared" si="29"/>
        <v>9086</v>
      </c>
      <c r="AI35" s="232">
        <f t="shared" si="29"/>
        <v>9345</v>
      </c>
      <c r="AJ35" s="181">
        <f t="shared" si="29"/>
        <v>9466</v>
      </c>
    </row>
    <row r="36" spans="1:36">
      <c r="A36" s="47"/>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499"/>
      <c r="AB36" s="234"/>
      <c r="AC36" s="234"/>
      <c r="AD36" s="234"/>
      <c r="AE36" s="234"/>
      <c r="AF36" s="234"/>
      <c r="AG36" s="143"/>
      <c r="AH36" s="666"/>
      <c r="AI36" s="143"/>
      <c r="AJ36" s="163"/>
    </row>
    <row r="37" spans="1:36" ht="13.15">
      <c r="A37" s="60" t="s">
        <v>30</v>
      </c>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500"/>
      <c r="AB37" s="235"/>
      <c r="AC37" s="235"/>
      <c r="AD37" s="540"/>
      <c r="AE37" s="540"/>
      <c r="AF37" s="540"/>
      <c r="AG37" s="540"/>
      <c r="AH37" s="540"/>
      <c r="AI37" s="540"/>
      <c r="AJ37" s="721"/>
    </row>
    <row r="38" spans="1:36">
      <c r="A38" s="47" t="s">
        <v>2</v>
      </c>
      <c r="B38" s="236"/>
      <c r="C38" s="185"/>
      <c r="D38" s="185"/>
      <c r="E38" s="185"/>
      <c r="F38" s="236">
        <f t="shared" ref="F38:K41" si="30">+F29/F14</f>
        <v>0.22982304704359086</v>
      </c>
      <c r="G38" s="185">
        <f t="shared" si="30"/>
        <v>0.23140581359263473</v>
      </c>
      <c r="H38" s="185">
        <f t="shared" si="30"/>
        <v>0.2329355108877722</v>
      </c>
      <c r="I38" s="185">
        <f t="shared" si="30"/>
        <v>0.22707674619143431</v>
      </c>
      <c r="J38" s="236">
        <f>+J29/J14</f>
        <v>0.2310220852593734</v>
      </c>
      <c r="K38" s="236">
        <f t="shared" si="30"/>
        <v>0.23415586721107759</v>
      </c>
      <c r="L38" s="236">
        <f t="shared" ref="L38:L41" si="31">+L29/L14</f>
        <v>0.23666696246339516</v>
      </c>
      <c r="M38" s="236">
        <f t="shared" ref="M38:R41" si="32">+M29/M14</f>
        <v>0.23149888907878996</v>
      </c>
      <c r="N38" s="236"/>
      <c r="O38" s="236">
        <f t="shared" si="32"/>
        <v>0.22970957269456874</v>
      </c>
      <c r="P38" s="236">
        <f t="shared" ref="P38" si="33">+P29/P14</f>
        <v>0.23158510105227995</v>
      </c>
      <c r="Q38" s="236">
        <f t="shared" si="32"/>
        <v>0.2352606789020627</v>
      </c>
      <c r="R38" s="236">
        <f t="shared" si="32"/>
        <v>0.23093405285294819</v>
      </c>
      <c r="S38" s="236">
        <f t="shared" ref="S38:W38" si="34">+S29/S14</f>
        <v>0.21746634449430446</v>
      </c>
      <c r="T38" s="236">
        <f t="shared" si="34"/>
        <v>0.21429197720298115</v>
      </c>
      <c r="U38" s="236">
        <f t="shared" si="34"/>
        <v>0.22952060555088311</v>
      </c>
      <c r="V38" s="236">
        <f t="shared" si="34"/>
        <v>0.23822914992768762</v>
      </c>
      <c r="W38" s="236">
        <f t="shared" si="34"/>
        <v>0.23693803159173754</v>
      </c>
      <c r="X38" s="236">
        <f t="shared" ref="X38:Y38" si="35">+X29/X14</f>
        <v>0.23878152636750738</v>
      </c>
      <c r="Y38" s="236">
        <f t="shared" si="35"/>
        <v>0.24132270168855535</v>
      </c>
      <c r="Z38" s="236">
        <f t="shared" ref="Z38:AA38" si="36">+Z29/Z14</f>
        <v>0.23920493488690883</v>
      </c>
      <c r="AA38" s="185">
        <f t="shared" si="36"/>
        <v>0.23825629462608042</v>
      </c>
      <c r="AB38" s="185">
        <f t="shared" ref="AB38:AC38" si="37">+AB29/AB14</f>
        <v>0.22853544188650199</v>
      </c>
      <c r="AC38" s="185">
        <f t="shared" si="37"/>
        <v>0.24198571166880381</v>
      </c>
      <c r="AD38" s="185">
        <f t="shared" ref="AD38" si="38">+AD29/AD14</f>
        <v>0.23564530289727831</v>
      </c>
      <c r="AE38" s="185">
        <f t="shared" ref="AE38:AJ38" si="39">+AE29/AE14</f>
        <v>0.24075544464609799</v>
      </c>
      <c r="AF38" s="185">
        <f t="shared" si="39"/>
        <v>0.24043010752688171</v>
      </c>
      <c r="AG38" s="185">
        <f t="shared" si="39"/>
        <v>0.24911506694710922</v>
      </c>
      <c r="AH38" s="185">
        <f t="shared" si="39"/>
        <v>0.24789428557018209</v>
      </c>
      <c r="AI38" s="236">
        <f t="shared" si="39"/>
        <v>0.24810261892036345</v>
      </c>
      <c r="AJ38" s="185">
        <f t="shared" si="39"/>
        <v>0.24781485895907826</v>
      </c>
    </row>
    <row r="39" spans="1:36">
      <c r="A39" s="47" t="s">
        <v>191</v>
      </c>
      <c r="B39" s="236"/>
      <c r="C39" s="185"/>
      <c r="D39" s="185"/>
      <c r="E39" s="185"/>
      <c r="F39" s="236">
        <f t="shared" si="30"/>
        <v>0.24742268041237114</v>
      </c>
      <c r="G39" s="185">
        <f t="shared" si="30"/>
        <v>0.25026221942521504</v>
      </c>
      <c r="H39" s="185">
        <f t="shared" si="30"/>
        <v>0.2534707614640303</v>
      </c>
      <c r="I39" s="185">
        <f t="shared" si="30"/>
        <v>0.25817555938037867</v>
      </c>
      <c r="J39" s="236">
        <f>+J30/J15</f>
        <v>0.24586108468125595</v>
      </c>
      <c r="K39" s="236">
        <f t="shared" si="30"/>
        <v>0.25766550522648085</v>
      </c>
      <c r="L39" s="236">
        <f t="shared" si="31"/>
        <v>0.2494309559939302</v>
      </c>
      <c r="M39" s="236">
        <f t="shared" si="32"/>
        <v>0.25017421602787454</v>
      </c>
      <c r="N39" s="236"/>
      <c r="O39" s="236">
        <f t="shared" si="32"/>
        <v>0.2459546925566343</v>
      </c>
      <c r="P39" s="236">
        <f t="shared" ref="P39" si="40">+P30/P15</f>
        <v>0.2479646017699115</v>
      </c>
      <c r="Q39" s="236">
        <f t="shared" si="32"/>
        <v>0.24692975274275422</v>
      </c>
      <c r="R39" s="236">
        <f t="shared" si="32"/>
        <v>0.24253048780487804</v>
      </c>
      <c r="S39" s="236">
        <f t="shared" ref="S39:T39" si="41">+S30/S15</f>
        <v>0.24305893813930832</v>
      </c>
      <c r="T39" s="236">
        <f t="shared" si="41"/>
        <v>0.19556235654169854</v>
      </c>
      <c r="U39" s="236">
        <f t="shared" ref="U39:V39" si="42">+U30/U15</f>
        <v>0.22840755735492577</v>
      </c>
      <c r="V39" s="236">
        <f t="shared" si="42"/>
        <v>0.22925944252020453</v>
      </c>
      <c r="W39" s="236">
        <f t="shared" ref="W39:Y39" si="43">+W30/W15</f>
        <v>0.24897179788484136</v>
      </c>
      <c r="X39" s="236">
        <f t="shared" ref="X39" si="44">+X30/X15</f>
        <v>0.24778393351800554</v>
      </c>
      <c r="Y39" s="236">
        <f t="shared" si="43"/>
        <v>0.24113670851151883</v>
      </c>
      <c r="Z39" s="236">
        <f t="shared" ref="Z39:AA39" si="45">+Z30/Z15</f>
        <v>0.23092420045328632</v>
      </c>
      <c r="AA39" s="185">
        <f t="shared" si="45"/>
        <v>0.22728939968211273</v>
      </c>
      <c r="AB39" s="185">
        <f t="shared" ref="AB39:AC39" si="46">+AB30/AB15</f>
        <v>0.22742367434386718</v>
      </c>
      <c r="AC39" s="185">
        <f t="shared" si="46"/>
        <v>0.23040534273258512</v>
      </c>
      <c r="AD39" s="185">
        <f t="shared" ref="AD39:AE39" si="47">+AD30/AD15</f>
        <v>0.18232199887281608</v>
      </c>
      <c r="AE39" s="185">
        <f t="shared" si="47"/>
        <v>0.22704975473020322</v>
      </c>
      <c r="AF39" s="185">
        <f t="shared" ref="AF39:AG39" si="48">+AF30/AF15</f>
        <v>0.22949317202822839</v>
      </c>
      <c r="AG39" s="185">
        <f t="shared" si="48"/>
        <v>0.22819848176263655</v>
      </c>
      <c r="AH39" s="185">
        <f t="shared" ref="AH39:AJ39" si="49">+AH30/AH15</f>
        <v>0.21332133213321333</v>
      </c>
      <c r="AI39" s="236">
        <f t="shared" si="49"/>
        <v>0.21802654594094042</v>
      </c>
      <c r="AJ39" s="185">
        <f t="shared" si="49"/>
        <v>0.20091188423034989</v>
      </c>
    </row>
    <row r="40" spans="1:36">
      <c r="A40" s="47" t="s">
        <v>3</v>
      </c>
      <c r="B40" s="123"/>
      <c r="C40" s="51"/>
      <c r="D40" s="51"/>
      <c r="E40" s="51"/>
      <c r="F40" s="123">
        <f t="shared" si="30"/>
        <v>0.22522068095838588</v>
      </c>
      <c r="G40" s="51">
        <f t="shared" si="30"/>
        <v>0.23260293763544426</v>
      </c>
      <c r="H40" s="51">
        <f t="shared" si="30"/>
        <v>0.33162518301610544</v>
      </c>
      <c r="I40" s="51">
        <f t="shared" si="30"/>
        <v>0.23155397390272836</v>
      </c>
      <c r="J40" s="123">
        <f>+J31/J16</f>
        <v>0.23312589755864049</v>
      </c>
      <c r="K40" s="123">
        <f t="shared" si="30"/>
        <v>0.23368001770303165</v>
      </c>
      <c r="L40" s="123">
        <f t="shared" si="31"/>
        <v>0.23321878579610539</v>
      </c>
      <c r="M40" s="236">
        <f t="shared" si="32"/>
        <v>0.2340381851775816</v>
      </c>
      <c r="N40" s="236"/>
      <c r="O40" s="236">
        <f t="shared" si="32"/>
        <v>0.2216846272267429</v>
      </c>
      <c r="P40" s="236">
        <f t="shared" ref="P40" si="50">+P31/P16</f>
        <v>0.22202797202797203</v>
      </c>
      <c r="Q40" s="236">
        <f t="shared" si="32"/>
        <v>0.21973656700815389</v>
      </c>
      <c r="R40" s="236">
        <f t="shared" si="32"/>
        <v>0.2068248023304203</v>
      </c>
      <c r="S40" s="236">
        <f t="shared" ref="S40:T40" si="51">+S31/S16</f>
        <v>0.19055568805151443</v>
      </c>
      <c r="T40" s="236">
        <f t="shared" si="51"/>
        <v>9.9552906110283154E-2</v>
      </c>
      <c r="U40" s="236">
        <f t="shared" ref="U40:V40" si="52">+U31/U16</f>
        <v>0.12153518123667377</v>
      </c>
      <c r="V40" s="236">
        <f t="shared" si="52"/>
        <v>0.17608350351713184</v>
      </c>
      <c r="W40" s="236">
        <f t="shared" ref="W40:Y40" si="53">+W31/W16</f>
        <v>0.19456821557394441</v>
      </c>
      <c r="X40" s="236">
        <f t="shared" ref="X40" si="54">+X31/X16</f>
        <v>0.20102459016393442</v>
      </c>
      <c r="Y40" s="236">
        <f t="shared" si="53"/>
        <v>0.20691144708423326</v>
      </c>
      <c r="Z40" s="236">
        <f t="shared" ref="Z40:AA40" si="55">+Z31/Z16</f>
        <v>0.21546748749519046</v>
      </c>
      <c r="AA40" s="185">
        <f t="shared" si="55"/>
        <v>0.20952193586464687</v>
      </c>
      <c r="AB40" s="185">
        <f t="shared" ref="AB40:AC40" si="56">+AB31/AB16</f>
        <v>0.1992599444958372</v>
      </c>
      <c r="AC40" s="185">
        <f t="shared" si="56"/>
        <v>0.21434613432583319</v>
      </c>
      <c r="AD40" s="185">
        <f t="shared" ref="AD40:AE40" si="57">+AD31/AD16</f>
        <v>0.17978208232445519</v>
      </c>
      <c r="AE40" s="185">
        <f t="shared" si="57"/>
        <v>0.2111829944547135</v>
      </c>
      <c r="AF40" s="185">
        <f t="shared" ref="AF40:AG40" si="58">+AF31/AF16</f>
        <v>0.21771978021978022</v>
      </c>
      <c r="AG40" s="185">
        <f t="shared" si="58"/>
        <v>0.22543115247741582</v>
      </c>
      <c r="AH40" s="185">
        <f t="shared" ref="AH40:AJ40" si="59">+AH31/AH16</f>
        <v>0.21423728813559323</v>
      </c>
      <c r="AI40" s="236">
        <f t="shared" si="59"/>
        <v>0.21945701357466063</v>
      </c>
      <c r="AJ40" s="185">
        <f t="shared" si="59"/>
        <v>0.20840583589880873</v>
      </c>
    </row>
    <row r="41" spans="1:36">
      <c r="A41" s="47" t="s">
        <v>193</v>
      </c>
      <c r="B41" s="124"/>
      <c r="C41" s="52"/>
      <c r="D41" s="52"/>
      <c r="E41" s="52"/>
      <c r="F41" s="124">
        <f t="shared" si="30"/>
        <v>0.15046554934823092</v>
      </c>
      <c r="G41" s="52">
        <f t="shared" si="30"/>
        <v>0.16334250343878953</v>
      </c>
      <c r="H41" s="52">
        <f t="shared" si="30"/>
        <v>0.1500732064421669</v>
      </c>
      <c r="I41" s="52">
        <f t="shared" si="30"/>
        <v>0.14384508990318118</v>
      </c>
      <c r="J41" s="124">
        <f>+J32/J17</f>
        <v>0.18901174844505875</v>
      </c>
      <c r="K41" s="124">
        <f t="shared" si="30"/>
        <v>0.15011323196376578</v>
      </c>
      <c r="L41" s="124">
        <f t="shared" si="31"/>
        <v>0.16489178976296806</v>
      </c>
      <c r="M41" s="300">
        <f t="shared" si="32"/>
        <v>0.16369993642720915</v>
      </c>
      <c r="N41" s="300"/>
      <c r="O41" s="300">
        <f t="shared" si="32"/>
        <v>0.16493547371734341</v>
      </c>
      <c r="P41" s="300">
        <f t="shared" ref="P41:T41" si="60">+P32/P17</f>
        <v>0.17412095639943742</v>
      </c>
      <c r="Q41" s="300">
        <f t="shared" si="60"/>
        <v>0.16391668920746552</v>
      </c>
      <c r="R41" s="300">
        <f t="shared" si="60"/>
        <v>0.16035570854847964</v>
      </c>
      <c r="S41" s="300">
        <f t="shared" si="60"/>
        <v>0.14225563909774436</v>
      </c>
      <c r="T41" s="300">
        <f t="shared" si="60"/>
        <v>9.7610921501706485E-2</v>
      </c>
      <c r="U41" s="300">
        <f t="shared" ref="U41:V41" si="61">+U32/U17</f>
        <v>0.13983628922237382</v>
      </c>
      <c r="V41" s="300">
        <f t="shared" si="61"/>
        <v>0.14559780746831105</v>
      </c>
      <c r="W41" s="300">
        <f t="shared" ref="W41:Y41" si="62">+W32/W17</f>
        <v>0.1525152194809356</v>
      </c>
      <c r="X41" s="300">
        <f t="shared" ref="X41" si="63">+X32/X17</f>
        <v>0.15960912052117263</v>
      </c>
      <c r="Y41" s="300">
        <f t="shared" si="62"/>
        <v>0.16545893719806765</v>
      </c>
      <c r="Z41" s="300">
        <f t="shared" ref="Z41:AA41" si="64">+Z32/Z17</f>
        <v>0.16296728971962618</v>
      </c>
      <c r="AA41" s="501">
        <f t="shared" si="64"/>
        <v>0.17936250675310642</v>
      </c>
      <c r="AB41" s="501">
        <f t="shared" ref="AB41:AC41" si="65">+AB32/AB17</f>
        <v>0.19001648222274548</v>
      </c>
      <c r="AC41" s="501">
        <f t="shared" si="65"/>
        <v>0.18878432878816978</v>
      </c>
      <c r="AD41" s="501">
        <f t="shared" ref="AD41:AE41" si="66">+AD32/AD17</f>
        <v>0.18161777174834662</v>
      </c>
      <c r="AE41" s="501">
        <f t="shared" si="66"/>
        <v>0.19096064042695129</v>
      </c>
      <c r="AF41" s="501">
        <f t="shared" ref="AF41:AG41" si="67">+AF32/AF17</f>
        <v>0.18951376684241358</v>
      </c>
      <c r="AG41" s="185">
        <f t="shared" si="67"/>
        <v>0.20008401008120974</v>
      </c>
      <c r="AH41" s="185">
        <f t="shared" ref="AH41:AJ41" si="68">+AH32/AH17</f>
        <v>0.19082648204240588</v>
      </c>
      <c r="AI41" s="236">
        <f t="shared" si="68"/>
        <v>0.19341849486253818</v>
      </c>
      <c r="AJ41" s="185">
        <f t="shared" si="68"/>
        <v>0.19023136246786632</v>
      </c>
    </row>
    <row r="42" spans="1:36">
      <c r="A42" s="48"/>
      <c r="B42" s="125"/>
      <c r="C42" s="125"/>
      <c r="D42" s="125"/>
      <c r="E42" s="125"/>
      <c r="F42" s="125"/>
      <c r="G42" s="125"/>
      <c r="H42" s="125"/>
      <c r="I42" s="125"/>
      <c r="J42" s="125"/>
      <c r="K42" s="125"/>
      <c r="L42" s="125"/>
      <c r="M42" s="301"/>
      <c r="N42" s="301"/>
      <c r="O42" s="301"/>
      <c r="P42" s="301"/>
      <c r="Q42" s="301"/>
      <c r="R42" s="301"/>
      <c r="S42" s="301"/>
      <c r="T42" s="301"/>
      <c r="U42" s="301"/>
      <c r="V42" s="301"/>
      <c r="W42" s="301"/>
      <c r="X42" s="301"/>
      <c r="Y42" s="301"/>
      <c r="Z42" s="301"/>
      <c r="AA42" s="186"/>
      <c r="AB42" s="186"/>
      <c r="AC42" s="186"/>
      <c r="AD42" s="186"/>
      <c r="AE42" s="186"/>
      <c r="AF42" s="186"/>
      <c r="AG42" s="186"/>
      <c r="AH42" s="186"/>
      <c r="AI42" s="301"/>
      <c r="AJ42" s="186"/>
    </row>
    <row r="43" spans="1:36" ht="13.15">
      <c r="A43" s="49" t="s">
        <v>30</v>
      </c>
      <c r="B43" s="170"/>
      <c r="C43" s="170"/>
      <c r="D43" s="170"/>
      <c r="E43" s="170"/>
      <c r="F43" s="170">
        <f t="shared" ref="F43:L43" si="69">+F35/F19</f>
        <v>0.20847507046360189</v>
      </c>
      <c r="G43" s="170">
        <f t="shared" si="69"/>
        <v>0.21484320231808196</v>
      </c>
      <c r="H43" s="170">
        <f t="shared" si="69"/>
        <v>0.23781676413255359</v>
      </c>
      <c r="I43" s="170">
        <f t="shared" si="69"/>
        <v>0.21457275336718923</v>
      </c>
      <c r="J43" s="170">
        <f>+J35/J19</f>
        <v>0.22062448644207067</v>
      </c>
      <c r="K43" s="170">
        <f t="shared" si="69"/>
        <v>0.22198601856015698</v>
      </c>
      <c r="L43" s="170">
        <f t="shared" si="69"/>
        <v>0.22230200633579725</v>
      </c>
      <c r="M43" s="302">
        <f t="shared" ref="M43:W43" si="70">+M35/M19</f>
        <v>0.22356936929821097</v>
      </c>
      <c r="N43" s="302"/>
      <c r="O43" s="302">
        <f>+O35/O19</f>
        <v>0.20875894297175468</v>
      </c>
      <c r="P43" s="302">
        <f t="shared" si="70"/>
        <v>0.21028146989835808</v>
      </c>
      <c r="Q43" s="302">
        <f t="shared" si="70"/>
        <v>0.21903583745689009</v>
      </c>
      <c r="R43" s="302">
        <f t="shared" ref="R43" si="71">+R35/R19</f>
        <v>0.20597386434349721</v>
      </c>
      <c r="S43" s="302">
        <f t="shared" si="70"/>
        <v>0.20415969399952189</v>
      </c>
      <c r="T43" s="302">
        <f t="shared" si="70"/>
        <v>0.16135590407435069</v>
      </c>
      <c r="U43" s="302">
        <f t="shared" ref="U43" si="72">+U35/U19</f>
        <v>0.19155700430600828</v>
      </c>
      <c r="V43" s="302">
        <f t="shared" si="70"/>
        <v>0.20875747921361412</v>
      </c>
      <c r="W43" s="302">
        <f t="shared" si="70"/>
        <v>0.20702509511548364</v>
      </c>
      <c r="X43" s="302">
        <f t="shared" ref="X43:AB43" si="73">+X35/X19</f>
        <v>0.21515217549211885</v>
      </c>
      <c r="Y43" s="302">
        <f t="shared" si="73"/>
        <v>0.21564117308798159</v>
      </c>
      <c r="Z43" s="302">
        <f t="shared" si="73"/>
        <v>0.21155994988656757</v>
      </c>
      <c r="AA43" s="502">
        <f t="shared" si="73"/>
        <v>0.22432360566376389</v>
      </c>
      <c r="AB43" s="502">
        <f t="shared" si="73"/>
        <v>0.21983630817553079</v>
      </c>
      <c r="AC43" s="502">
        <f t="shared" ref="AC43:AE43" si="74">+AC35/AC19</f>
        <v>0.22004517518516573</v>
      </c>
      <c r="AD43" s="502">
        <f t="shared" si="74"/>
        <v>0.19498676786338442</v>
      </c>
      <c r="AE43" s="502">
        <f t="shared" si="74"/>
        <v>0.21823336092922907</v>
      </c>
      <c r="AF43" s="502">
        <f t="shared" ref="AF43:AJ43" si="75">+AF35/AF19</f>
        <v>0.21190388340558988</v>
      </c>
      <c r="AG43" s="502">
        <f t="shared" si="75"/>
        <v>0.2274249747105766</v>
      </c>
      <c r="AH43" s="502">
        <f t="shared" si="75"/>
        <v>0.20211772033634381</v>
      </c>
      <c r="AI43" s="302">
        <f t="shared" si="75"/>
        <v>0.21795918367346939</v>
      </c>
      <c r="AJ43" s="502">
        <f t="shared" si="75"/>
        <v>0.21128049460973594</v>
      </c>
    </row>
    <row r="44" spans="1:36">
      <c r="A44" s="47"/>
      <c r="B44" s="114"/>
      <c r="C44" s="114"/>
      <c r="D44" s="114"/>
      <c r="E44" s="114"/>
      <c r="F44" s="114"/>
      <c r="G44" s="114"/>
      <c r="H44" s="114"/>
      <c r="I44" s="114"/>
      <c r="J44" s="114"/>
      <c r="K44" s="114"/>
      <c r="L44" s="114"/>
      <c r="M44" s="303"/>
      <c r="N44" s="303"/>
      <c r="O44" s="303"/>
      <c r="P44" s="303"/>
      <c r="Q44" s="303"/>
      <c r="R44" s="303"/>
      <c r="S44" s="303"/>
      <c r="T44" s="303"/>
      <c r="U44" s="164"/>
      <c r="V44" s="164"/>
      <c r="W44" s="164"/>
      <c r="X44" s="164"/>
      <c r="Y44" s="164"/>
      <c r="Z44" s="164"/>
      <c r="AA44" s="164"/>
      <c r="AB44" s="164"/>
      <c r="AC44" s="164"/>
      <c r="AD44" s="164"/>
      <c r="AE44" s="164"/>
      <c r="AF44" s="164"/>
      <c r="AG44" s="164"/>
      <c r="AH44" s="164"/>
      <c r="AI44" s="164"/>
      <c r="AJ44" s="164"/>
    </row>
    <row r="45" spans="1:36">
      <c r="A45" s="48" t="s">
        <v>31</v>
      </c>
      <c r="B45" s="121"/>
      <c r="C45" s="121"/>
      <c r="D45" s="121"/>
      <c r="E45" s="111"/>
      <c r="F45" s="121">
        <v>-232</v>
      </c>
      <c r="G45" s="121">
        <v>-395</v>
      </c>
      <c r="H45" s="121">
        <v>-222</v>
      </c>
      <c r="I45" s="111">
        <v>-308</v>
      </c>
      <c r="J45" s="121">
        <v>-320</v>
      </c>
      <c r="K45" s="121">
        <v>-201</v>
      </c>
      <c r="L45" s="111">
        <v>-95</v>
      </c>
      <c r="M45" s="183">
        <v>273</v>
      </c>
      <c r="N45" s="664" t="s">
        <v>494</v>
      </c>
      <c r="O45" s="183">
        <v>-141</v>
      </c>
      <c r="P45" s="299">
        <v>-64</v>
      </c>
      <c r="Q45" s="299">
        <v>-65</v>
      </c>
      <c r="R45" s="183">
        <v>-55</v>
      </c>
      <c r="S45" s="183">
        <v>-114</v>
      </c>
      <c r="T45" s="183">
        <v>-63</v>
      </c>
      <c r="U45" s="183">
        <v>-64</v>
      </c>
      <c r="V45" s="183">
        <v>-80</v>
      </c>
      <c r="W45" s="183">
        <v>-44</v>
      </c>
      <c r="X45" s="183">
        <v>-52</v>
      </c>
      <c r="Y45" s="183">
        <v>-55</v>
      </c>
      <c r="Z45" s="183">
        <v>2</v>
      </c>
      <c r="AA45" s="183">
        <v>-78</v>
      </c>
      <c r="AB45" s="183">
        <v>26</v>
      </c>
      <c r="AC45" s="183">
        <v>70</v>
      </c>
      <c r="AD45" s="183">
        <v>-190</v>
      </c>
      <c r="AE45" s="183">
        <v>-44</v>
      </c>
      <c r="AF45" s="183">
        <v>-163</v>
      </c>
      <c r="AG45" s="183">
        <v>-189</v>
      </c>
      <c r="AH45" s="183">
        <v>-253</v>
      </c>
      <c r="AI45" s="183">
        <v>16</v>
      </c>
      <c r="AJ45" s="183">
        <v>-192</v>
      </c>
    </row>
    <row r="46" spans="1:36" outlineLevel="1">
      <c r="A46" s="197" t="s">
        <v>495</v>
      </c>
      <c r="B46" s="116"/>
      <c r="C46" s="116"/>
      <c r="D46" s="116"/>
      <c r="E46" s="108"/>
      <c r="F46" s="116">
        <v>-254</v>
      </c>
      <c r="G46" s="116">
        <v>-342</v>
      </c>
      <c r="H46" s="116">
        <v>-227</v>
      </c>
      <c r="I46" s="108">
        <v>-248</v>
      </c>
      <c r="J46" s="116">
        <v>-200</v>
      </c>
      <c r="K46" s="116">
        <v>-174</v>
      </c>
      <c r="L46" s="108">
        <v>-104</v>
      </c>
      <c r="M46" s="163">
        <v>-166</v>
      </c>
      <c r="N46" s="665" t="s">
        <v>494</v>
      </c>
      <c r="O46" s="163">
        <v>-123</v>
      </c>
      <c r="P46" s="163">
        <v>-79</v>
      </c>
      <c r="Q46" s="163">
        <v>-90</v>
      </c>
      <c r="R46" s="163">
        <v>-67</v>
      </c>
      <c r="S46" s="163">
        <v>-65</v>
      </c>
      <c r="T46" s="163">
        <v>-71</v>
      </c>
      <c r="U46" s="163">
        <v>-66</v>
      </c>
      <c r="V46" s="163">
        <v>-43</v>
      </c>
      <c r="W46" s="163">
        <v>-42</v>
      </c>
      <c r="X46" s="163">
        <v>-64</v>
      </c>
      <c r="Y46" s="163">
        <v>-71</v>
      </c>
      <c r="Z46" s="163">
        <v>-57</v>
      </c>
      <c r="AA46" s="163">
        <v>-22</v>
      </c>
      <c r="AB46" s="163">
        <v>-29</v>
      </c>
      <c r="AC46" s="163">
        <v>-46</v>
      </c>
      <c r="AD46" s="163">
        <v>-69</v>
      </c>
      <c r="AE46" s="163">
        <v>-91</v>
      </c>
      <c r="AF46" s="163">
        <v>-156</v>
      </c>
      <c r="AG46" s="163">
        <v>-143</v>
      </c>
      <c r="AH46" s="163">
        <v>-131</v>
      </c>
      <c r="AI46" s="163">
        <v>-61</v>
      </c>
      <c r="AJ46" s="163">
        <v>-92</v>
      </c>
    </row>
    <row r="47" spans="1:36" s="7" customFormat="1" ht="13.15">
      <c r="A47" s="49" t="s">
        <v>32</v>
      </c>
      <c r="B47" s="117"/>
      <c r="C47" s="117"/>
      <c r="D47" s="117"/>
      <c r="E47" s="181"/>
      <c r="F47" s="117">
        <f t="shared" ref="F47:K47" si="76">+F35+F45</f>
        <v>4058</v>
      </c>
      <c r="G47" s="117">
        <f t="shared" si="76"/>
        <v>4202</v>
      </c>
      <c r="H47" s="117">
        <f t="shared" si="76"/>
        <v>4780</v>
      </c>
      <c r="I47" s="181">
        <f t="shared" si="76"/>
        <v>4551</v>
      </c>
      <c r="J47" s="117">
        <f t="shared" si="76"/>
        <v>4513</v>
      </c>
      <c r="K47" s="117">
        <f t="shared" si="76"/>
        <v>5229</v>
      </c>
      <c r="L47" s="117">
        <f t="shared" ref="L47:Q47" si="77">+L35+L45</f>
        <v>5168</v>
      </c>
      <c r="M47" s="232">
        <f t="shared" si="77"/>
        <v>5934</v>
      </c>
      <c r="N47" s="232"/>
      <c r="O47" s="232">
        <f t="shared" si="77"/>
        <v>4907</v>
      </c>
      <c r="P47" s="232">
        <f t="shared" si="77"/>
        <v>5315</v>
      </c>
      <c r="Q47" s="232">
        <f t="shared" si="77"/>
        <v>5778</v>
      </c>
      <c r="R47" s="232">
        <f>+R35+R45</f>
        <v>5572</v>
      </c>
      <c r="S47" s="232">
        <f>+S35+S45</f>
        <v>5010</v>
      </c>
      <c r="T47" s="232">
        <f t="shared" ref="T47" si="78">+T35+T45</f>
        <v>3826</v>
      </c>
      <c r="U47" s="232">
        <f t="shared" ref="U47:W47" si="79">+U35+U45</f>
        <v>4696</v>
      </c>
      <c r="V47" s="232">
        <f t="shared" si="79"/>
        <v>5293</v>
      </c>
      <c r="W47" s="232">
        <f t="shared" si="79"/>
        <v>5343</v>
      </c>
      <c r="X47" s="232">
        <f t="shared" ref="X47" si="80">+X35+X45</f>
        <v>5872</v>
      </c>
      <c r="Y47" s="232">
        <f t="shared" ref="Y47:AC47" si="81">+Y35+Y45</f>
        <v>5945</v>
      </c>
      <c r="Z47" s="232">
        <f t="shared" si="81"/>
        <v>6250</v>
      </c>
      <c r="AA47" s="181">
        <f t="shared" si="81"/>
        <v>6671</v>
      </c>
      <c r="AB47" s="181">
        <f t="shared" si="81"/>
        <v>7305</v>
      </c>
      <c r="AC47" s="181">
        <f t="shared" si="81"/>
        <v>8448</v>
      </c>
      <c r="AD47" s="181">
        <f t="shared" ref="AD47:AJ47" si="82">+AD35+AD45</f>
        <v>7620</v>
      </c>
      <c r="AE47" s="181">
        <f t="shared" si="82"/>
        <v>8655</v>
      </c>
      <c r="AF47" s="181">
        <f t="shared" si="82"/>
        <v>9026</v>
      </c>
      <c r="AG47" s="181">
        <f t="shared" si="82"/>
        <v>9928</v>
      </c>
      <c r="AH47" s="181">
        <f t="shared" si="82"/>
        <v>8833</v>
      </c>
      <c r="AI47" s="181">
        <f t="shared" si="82"/>
        <v>9361</v>
      </c>
      <c r="AJ47" s="181">
        <f t="shared" si="82"/>
        <v>9274</v>
      </c>
    </row>
    <row r="48" spans="1:36" s="7" customFormat="1" ht="13.15">
      <c r="A48" s="47" t="s">
        <v>186</v>
      </c>
      <c r="B48" s="114"/>
      <c r="C48" s="114"/>
      <c r="D48" s="114"/>
      <c r="E48" s="114"/>
      <c r="F48" s="114">
        <f t="shared" ref="F48:L48" si="83">+F47/F19</f>
        <v>0.19720089415881037</v>
      </c>
      <c r="G48" s="114">
        <f t="shared" si="83"/>
        <v>0.1963826704678226</v>
      </c>
      <c r="H48" s="114">
        <f t="shared" si="83"/>
        <v>0.22726192174202445</v>
      </c>
      <c r="I48" s="114">
        <f t="shared" si="83"/>
        <v>0.20097151689114595</v>
      </c>
      <c r="J48" s="114">
        <f t="shared" si="83"/>
        <v>0.20601661645211358</v>
      </c>
      <c r="K48" s="114">
        <f t="shared" si="83"/>
        <v>0.21376885654715669</v>
      </c>
      <c r="L48" s="114">
        <f t="shared" si="83"/>
        <v>0.21828933474128828</v>
      </c>
      <c r="M48" s="303">
        <f t="shared" ref="M48:W48" si="84">+M47/M19</f>
        <v>0.23435093400734569</v>
      </c>
      <c r="N48" s="303"/>
      <c r="O48" s="303">
        <f t="shared" si="84"/>
        <v>0.20292791861378767</v>
      </c>
      <c r="P48" s="303">
        <f t="shared" si="84"/>
        <v>0.20777951524628616</v>
      </c>
      <c r="Q48" s="303">
        <f t="shared" si="84"/>
        <v>0.2165991902834008</v>
      </c>
      <c r="R48" s="303">
        <f t="shared" ref="R48" si="85">+R47/R19</f>
        <v>0.20396061349244116</v>
      </c>
      <c r="S48" s="303">
        <f t="shared" si="84"/>
        <v>0.19961749940234283</v>
      </c>
      <c r="T48" s="303">
        <f t="shared" si="84"/>
        <v>0.15874201311094516</v>
      </c>
      <c r="U48" s="303">
        <f t="shared" ref="U48" si="86">+U47/U19</f>
        <v>0.18898144794559138</v>
      </c>
      <c r="V48" s="303">
        <f t="shared" si="84"/>
        <v>0.20564923459476261</v>
      </c>
      <c r="W48" s="303">
        <f t="shared" si="84"/>
        <v>0.20533415318396681</v>
      </c>
      <c r="X48" s="303">
        <f t="shared" ref="X48:AB48" si="87">+X47/X19</f>
        <v>0.21326360136558437</v>
      </c>
      <c r="Y48" s="303">
        <f t="shared" si="87"/>
        <v>0.21366446233467509</v>
      </c>
      <c r="Z48" s="303">
        <f t="shared" si="87"/>
        <v>0.21162767074120475</v>
      </c>
      <c r="AA48" s="164">
        <f t="shared" si="87"/>
        <v>0.22173103769194974</v>
      </c>
      <c r="AB48" s="164">
        <f t="shared" si="87"/>
        <v>0.22062154570988493</v>
      </c>
      <c r="AC48" s="164">
        <f t="shared" ref="AC48:AE48" si="88">+AC47/AC19</f>
        <v>0.22188370016284079</v>
      </c>
      <c r="AD48" s="164">
        <f t="shared" si="88"/>
        <v>0.19024317171818045</v>
      </c>
      <c r="AE48" s="164">
        <f t="shared" si="88"/>
        <v>0.21712952509972153</v>
      </c>
      <c r="AF48" s="164">
        <f t="shared" ref="AF48:AJ48" si="89">+AF47/AF19</f>
        <v>0.20814500507333272</v>
      </c>
      <c r="AG48" s="164">
        <f t="shared" si="89"/>
        <v>0.223176351579184</v>
      </c>
      <c r="AH48" s="164">
        <f t="shared" si="89"/>
        <v>0.19648974507274103</v>
      </c>
      <c r="AI48" s="164">
        <f t="shared" si="89"/>
        <v>0.218332361516035</v>
      </c>
      <c r="AJ48" s="164">
        <f t="shared" si="89"/>
        <v>0.20699506729460082</v>
      </c>
    </row>
    <row r="49" spans="1:36">
      <c r="A49" s="47"/>
      <c r="B49" s="116"/>
      <c r="C49" s="116"/>
      <c r="D49" s="116"/>
      <c r="E49" s="116"/>
      <c r="F49" s="116"/>
      <c r="G49" s="116"/>
      <c r="H49" s="116"/>
      <c r="I49" s="116"/>
      <c r="J49" s="116"/>
      <c r="K49" s="116"/>
      <c r="L49" s="116"/>
      <c r="M49" s="143"/>
      <c r="N49" s="143"/>
      <c r="O49" s="143"/>
      <c r="P49" s="143"/>
      <c r="Q49" s="143"/>
      <c r="R49" s="143"/>
      <c r="S49" s="143"/>
      <c r="T49" s="143"/>
      <c r="U49" s="143"/>
      <c r="V49" s="143"/>
      <c r="W49" s="143"/>
      <c r="X49" s="143"/>
      <c r="Y49" s="143"/>
      <c r="Z49" s="143"/>
      <c r="AA49" s="163"/>
      <c r="AB49" s="163"/>
      <c r="AC49" s="163"/>
      <c r="AD49" s="163"/>
      <c r="AE49" s="163"/>
      <c r="AF49" s="163"/>
      <c r="AG49" s="163"/>
      <c r="AH49" s="163"/>
      <c r="AI49" s="163"/>
      <c r="AJ49" s="163"/>
    </row>
    <row r="50" spans="1:36">
      <c r="A50" s="47" t="s">
        <v>33</v>
      </c>
      <c r="B50" s="119"/>
      <c r="C50" s="119"/>
      <c r="D50" s="119"/>
      <c r="E50" s="108"/>
      <c r="F50" s="119">
        <v>-1162</v>
      </c>
      <c r="G50" s="119">
        <v>-1164</v>
      </c>
      <c r="H50" s="119">
        <v>-1225</v>
      </c>
      <c r="I50" s="108">
        <v>-1379</v>
      </c>
      <c r="J50" s="119">
        <v>-1173</v>
      </c>
      <c r="K50" s="119">
        <v>-1335</v>
      </c>
      <c r="L50" s="119">
        <v>-1269</v>
      </c>
      <c r="M50" s="144">
        <v>-731</v>
      </c>
      <c r="N50" s="144"/>
      <c r="O50" s="144">
        <v>-1204</v>
      </c>
      <c r="P50" s="144">
        <v>-1230</v>
      </c>
      <c r="Q50" s="144">
        <v>-1354</v>
      </c>
      <c r="R50" s="144">
        <v>-1241</v>
      </c>
      <c r="S50" s="144">
        <v>-1170</v>
      </c>
      <c r="T50" s="144">
        <v>-697</v>
      </c>
      <c r="U50" s="144">
        <v>-1078</v>
      </c>
      <c r="V50" s="144">
        <v>-1097</v>
      </c>
      <c r="W50" s="144">
        <v>-1226</v>
      </c>
      <c r="X50" s="144">
        <v>-1301</v>
      </c>
      <c r="Y50" s="144">
        <v>-1388</v>
      </c>
      <c r="Z50" s="144">
        <v>-1361</v>
      </c>
      <c r="AA50" s="182">
        <v>-1458</v>
      </c>
      <c r="AB50" s="182">
        <v>-1627</v>
      </c>
      <c r="AC50" s="182">
        <v>-1912</v>
      </c>
      <c r="AD50" s="182">
        <v>-1565</v>
      </c>
      <c r="AE50" s="182">
        <v>-2127</v>
      </c>
      <c r="AF50" s="182">
        <v>-2085</v>
      </c>
      <c r="AG50" s="182">
        <v>-2125</v>
      </c>
      <c r="AH50" s="182">
        <v>-2053</v>
      </c>
      <c r="AI50" s="182">
        <v>-2186</v>
      </c>
      <c r="AJ50" s="182">
        <v>-1629</v>
      </c>
    </row>
    <row r="51" spans="1:36">
      <c r="A51" s="48"/>
      <c r="B51" s="118"/>
      <c r="C51" s="118"/>
      <c r="D51" s="118"/>
      <c r="E51" s="118"/>
      <c r="F51" s="118"/>
      <c r="G51" s="118"/>
      <c r="H51" s="118"/>
      <c r="I51" s="118"/>
      <c r="J51" s="118"/>
      <c r="K51" s="298"/>
      <c r="L51" s="298"/>
      <c r="M51" s="304"/>
      <c r="N51" s="304"/>
      <c r="O51" s="304"/>
      <c r="P51" s="304"/>
      <c r="Q51" s="304"/>
      <c r="R51" s="304"/>
      <c r="S51" s="304"/>
      <c r="T51" s="304"/>
      <c r="U51" s="304"/>
      <c r="V51" s="304"/>
      <c r="W51" s="304"/>
      <c r="X51" s="304"/>
      <c r="Y51" s="304"/>
      <c r="Z51" s="304"/>
      <c r="AA51" s="503"/>
      <c r="AB51" s="503"/>
      <c r="AC51" s="503"/>
      <c r="AD51" s="503"/>
      <c r="AE51" s="503"/>
      <c r="AF51" s="503"/>
      <c r="AG51" s="503"/>
      <c r="AH51" s="503"/>
      <c r="AI51" s="503"/>
      <c r="AJ51" s="723"/>
    </row>
    <row r="52" spans="1:36" s="7" customFormat="1" ht="13.15">
      <c r="A52" s="49" t="s">
        <v>55</v>
      </c>
      <c r="B52" s="117"/>
      <c r="C52" s="117"/>
      <c r="D52" s="117"/>
      <c r="E52" s="117"/>
      <c r="F52" s="117">
        <f t="shared" ref="F52:L52" si="90">+F47+F50</f>
        <v>2896</v>
      </c>
      <c r="G52" s="117">
        <f t="shared" si="90"/>
        <v>3038</v>
      </c>
      <c r="H52" s="117">
        <f t="shared" si="90"/>
        <v>3555</v>
      </c>
      <c r="I52" s="117">
        <f t="shared" si="90"/>
        <v>3172</v>
      </c>
      <c r="J52" s="117">
        <f t="shared" si="90"/>
        <v>3340</v>
      </c>
      <c r="K52" s="117">
        <f t="shared" si="90"/>
        <v>3894</v>
      </c>
      <c r="L52" s="117">
        <f t="shared" si="90"/>
        <v>3899</v>
      </c>
      <c r="M52" s="232">
        <f t="shared" ref="M52:W52" si="91">+M47+M50</f>
        <v>5203</v>
      </c>
      <c r="N52" s="232"/>
      <c r="O52" s="232">
        <f t="shared" si="91"/>
        <v>3703</v>
      </c>
      <c r="P52" s="232">
        <f t="shared" si="91"/>
        <v>4085</v>
      </c>
      <c r="Q52" s="232">
        <f t="shared" si="91"/>
        <v>4424</v>
      </c>
      <c r="R52" s="232">
        <f t="shared" ref="R52" si="92">+R47+R50</f>
        <v>4331</v>
      </c>
      <c r="S52" s="232">
        <f t="shared" si="91"/>
        <v>3840</v>
      </c>
      <c r="T52" s="232">
        <f t="shared" si="91"/>
        <v>3129</v>
      </c>
      <c r="U52" s="232">
        <f t="shared" ref="U52" si="93">+U47+U50</f>
        <v>3618</v>
      </c>
      <c r="V52" s="232">
        <f t="shared" si="91"/>
        <v>4196</v>
      </c>
      <c r="W52" s="232">
        <f t="shared" si="91"/>
        <v>4117</v>
      </c>
      <c r="X52" s="232">
        <f t="shared" ref="X52:AC52" si="94">+X47+X50</f>
        <v>4571</v>
      </c>
      <c r="Y52" s="232">
        <f t="shared" si="94"/>
        <v>4557</v>
      </c>
      <c r="Z52" s="232">
        <f t="shared" si="94"/>
        <v>4889</v>
      </c>
      <c r="AA52" s="232">
        <f t="shared" si="94"/>
        <v>5213</v>
      </c>
      <c r="AB52" s="232">
        <f t="shared" si="94"/>
        <v>5678</v>
      </c>
      <c r="AC52" s="232">
        <f t="shared" si="94"/>
        <v>6536</v>
      </c>
      <c r="AD52" s="232">
        <f t="shared" ref="AD52:AJ52" si="95">+AD47+AD50</f>
        <v>6055</v>
      </c>
      <c r="AE52" s="232">
        <f t="shared" si="95"/>
        <v>6528</v>
      </c>
      <c r="AF52" s="232">
        <f t="shared" si="95"/>
        <v>6941</v>
      </c>
      <c r="AG52" s="232">
        <f t="shared" si="95"/>
        <v>7803</v>
      </c>
      <c r="AH52" s="232">
        <f t="shared" si="95"/>
        <v>6780</v>
      </c>
      <c r="AI52" s="232">
        <f t="shared" si="95"/>
        <v>7175</v>
      </c>
      <c r="AJ52" s="181">
        <f t="shared" si="95"/>
        <v>7645</v>
      </c>
    </row>
    <row r="53" spans="1:36">
      <c r="A53" s="47" t="s">
        <v>56</v>
      </c>
      <c r="B53" s="120"/>
      <c r="C53" s="120"/>
      <c r="D53" s="120"/>
      <c r="E53" s="109"/>
      <c r="F53" s="120">
        <v>1102</v>
      </c>
      <c r="G53" s="120">
        <v>1046</v>
      </c>
      <c r="H53" s="120">
        <v>879</v>
      </c>
      <c r="I53" s="109">
        <v>986</v>
      </c>
      <c r="J53" s="120">
        <v>1081</v>
      </c>
      <c r="K53" s="120">
        <v>89139</v>
      </c>
      <c r="L53" s="120">
        <v>-121</v>
      </c>
      <c r="M53" s="343">
        <v>0</v>
      </c>
      <c r="N53" s="343"/>
      <c r="O53" s="343">
        <v>0</v>
      </c>
      <c r="P53" s="343">
        <v>0</v>
      </c>
      <c r="Q53" s="343">
        <v>0</v>
      </c>
      <c r="R53" s="343">
        <v>0</v>
      </c>
      <c r="S53" s="343">
        <v>0</v>
      </c>
      <c r="T53" s="343">
        <v>0</v>
      </c>
      <c r="U53" s="343">
        <v>0</v>
      </c>
      <c r="V53" s="343">
        <v>0</v>
      </c>
      <c r="W53" s="343">
        <v>0</v>
      </c>
      <c r="X53" s="343">
        <v>0</v>
      </c>
      <c r="Y53" s="343">
        <v>0</v>
      </c>
      <c r="Z53" s="343">
        <v>0</v>
      </c>
      <c r="AA53" s="504">
        <v>0</v>
      </c>
      <c r="AB53" s="504">
        <v>0</v>
      </c>
      <c r="AC53" s="504">
        <v>0</v>
      </c>
      <c r="AD53" s="504">
        <v>0</v>
      </c>
      <c r="AE53" s="504">
        <v>0</v>
      </c>
      <c r="AF53" s="504">
        <v>0</v>
      </c>
      <c r="AG53" s="504">
        <v>0</v>
      </c>
      <c r="AH53" s="504">
        <v>0</v>
      </c>
      <c r="AI53" s="504">
        <v>0</v>
      </c>
      <c r="AJ53" s="504">
        <v>0</v>
      </c>
    </row>
    <row r="54" spans="1:36" s="7" customFormat="1" ht="13.15">
      <c r="A54" s="49" t="s">
        <v>34</v>
      </c>
      <c r="B54" s="117"/>
      <c r="C54" s="117"/>
      <c r="D54" s="117"/>
      <c r="E54" s="117"/>
      <c r="F54" s="117">
        <f t="shared" ref="F54:K54" si="96">+F52+F53</f>
        <v>3998</v>
      </c>
      <c r="G54" s="117">
        <f t="shared" si="96"/>
        <v>4084</v>
      </c>
      <c r="H54" s="117">
        <f t="shared" si="96"/>
        <v>4434</v>
      </c>
      <c r="I54" s="232">
        <f t="shared" si="96"/>
        <v>4158</v>
      </c>
      <c r="J54" s="117">
        <f t="shared" si="96"/>
        <v>4421</v>
      </c>
      <c r="K54" s="117">
        <f t="shared" si="96"/>
        <v>93033</v>
      </c>
      <c r="L54" s="117">
        <f t="shared" ref="L54:R54" si="97">+L52+L53</f>
        <v>3778</v>
      </c>
      <c r="M54" s="232">
        <f t="shared" si="97"/>
        <v>5203</v>
      </c>
      <c r="N54" s="232"/>
      <c r="O54" s="232">
        <f t="shared" si="97"/>
        <v>3703</v>
      </c>
      <c r="P54" s="232">
        <f t="shared" si="97"/>
        <v>4085</v>
      </c>
      <c r="Q54" s="232">
        <f t="shared" si="97"/>
        <v>4424</v>
      </c>
      <c r="R54" s="232">
        <f t="shared" si="97"/>
        <v>4331</v>
      </c>
      <c r="S54" s="232">
        <f t="shared" ref="S54:W54" si="98">+S52+S53</f>
        <v>3840</v>
      </c>
      <c r="T54" s="232">
        <f t="shared" si="98"/>
        <v>3129</v>
      </c>
      <c r="U54" s="232">
        <f t="shared" ref="U54" si="99">+U52+U53</f>
        <v>3618</v>
      </c>
      <c r="V54" s="232">
        <f t="shared" si="98"/>
        <v>4196</v>
      </c>
      <c r="W54" s="232">
        <f t="shared" si="98"/>
        <v>4117</v>
      </c>
      <c r="X54" s="232">
        <f t="shared" ref="X54:Z54" si="100">+X52+X53</f>
        <v>4571</v>
      </c>
      <c r="Y54" s="232">
        <f t="shared" si="100"/>
        <v>4557</v>
      </c>
      <c r="Z54" s="232">
        <f t="shared" si="100"/>
        <v>4889</v>
      </c>
      <c r="AA54" s="181">
        <f t="shared" ref="AA54" si="101">+AA52+AA53</f>
        <v>5213</v>
      </c>
      <c r="AB54" s="181">
        <f>+AB52+AB53</f>
        <v>5678</v>
      </c>
      <c r="AC54" s="181">
        <f t="shared" ref="AC54:AE54" si="102">+AC52+AC53</f>
        <v>6536</v>
      </c>
      <c r="AD54" s="181">
        <f t="shared" si="102"/>
        <v>6055</v>
      </c>
      <c r="AE54" s="181">
        <f t="shared" si="102"/>
        <v>6528</v>
      </c>
      <c r="AF54" s="181">
        <f t="shared" ref="AF54" si="103">+AF52+AF53</f>
        <v>6941</v>
      </c>
      <c r="AG54" s="181">
        <v>7803</v>
      </c>
      <c r="AH54" s="181">
        <v>6780</v>
      </c>
      <c r="AI54" s="181">
        <v>7175</v>
      </c>
      <c r="AJ54" s="181">
        <f t="shared" ref="AJ54" si="104">+AJ52+AJ53</f>
        <v>7645</v>
      </c>
    </row>
    <row r="55" spans="1:36" s="7" customFormat="1" ht="13.15">
      <c r="A55" s="47" t="s">
        <v>35</v>
      </c>
      <c r="B55" s="114"/>
      <c r="C55" s="114"/>
      <c r="D55" s="114"/>
      <c r="E55" s="114"/>
      <c r="F55" s="114">
        <f t="shared" ref="F55:L55" si="105">+F52/F19</f>
        <v>0.14073282145981145</v>
      </c>
      <c r="G55" s="114">
        <f>+G52/G19</f>
        <v>0.14198252091414684</v>
      </c>
      <c r="H55" s="114">
        <f t="shared" si="105"/>
        <v>0.16902011125374411</v>
      </c>
      <c r="I55" s="114">
        <f t="shared" si="105"/>
        <v>0.14007507175977038</v>
      </c>
      <c r="J55" s="114">
        <f>+J52/J19</f>
        <v>0.15246964302017713</v>
      </c>
      <c r="K55" s="114">
        <f t="shared" si="105"/>
        <v>0.15919218347573688</v>
      </c>
      <c r="L55" s="114">
        <f t="shared" si="105"/>
        <v>0.164688489968321</v>
      </c>
      <c r="M55" s="303">
        <f t="shared" ref="M55:W55" si="106">+M52/M19</f>
        <v>0.20548161604991905</v>
      </c>
      <c r="N55" s="303"/>
      <c r="O55" s="303">
        <f t="shared" si="106"/>
        <v>0.15313676026632481</v>
      </c>
      <c r="P55" s="303">
        <f t="shared" si="106"/>
        <v>0.15969507427677873</v>
      </c>
      <c r="Q55" s="303">
        <f t="shared" si="106"/>
        <v>0.16584195531563953</v>
      </c>
      <c r="R55" s="303">
        <f t="shared" ref="R55" si="107">+R52/R19</f>
        <v>0.1585343533804312</v>
      </c>
      <c r="S55" s="303">
        <f t="shared" si="106"/>
        <v>0.15300023906287352</v>
      </c>
      <c r="T55" s="303">
        <f t="shared" si="106"/>
        <v>0.12982325118247448</v>
      </c>
      <c r="U55" s="303">
        <f t="shared" ref="U55" si="108">+U52/U19</f>
        <v>0.14559942049981892</v>
      </c>
      <c r="V55" s="303">
        <f t="shared" si="106"/>
        <v>0.16302743025876137</v>
      </c>
      <c r="W55" s="303">
        <f t="shared" si="106"/>
        <v>0.15821836209215634</v>
      </c>
      <c r="X55" s="303">
        <f t="shared" ref="X55:AB55" si="109">+X52/X19</f>
        <v>0.16601292946902013</v>
      </c>
      <c r="Y55" s="303">
        <f t="shared" si="109"/>
        <v>0.16377947096032203</v>
      </c>
      <c r="Z55" s="303">
        <f t="shared" si="109"/>
        <v>0.1655436291606</v>
      </c>
      <c r="AA55" s="164">
        <f t="shared" si="109"/>
        <v>0.17326995944957788</v>
      </c>
      <c r="AB55" s="164">
        <f t="shared" si="109"/>
        <v>0.17148379692549304</v>
      </c>
      <c r="AC55" s="164">
        <f t="shared" ref="AC55:AE55" si="110">+AC52/AC19</f>
        <v>0.1716657036297736</v>
      </c>
      <c r="AD55" s="164">
        <f t="shared" si="110"/>
        <v>0.15117091925900034</v>
      </c>
      <c r="AE55" s="164">
        <f t="shared" si="110"/>
        <v>0.16376909761420938</v>
      </c>
      <c r="AF55" s="164">
        <f t="shared" ref="AF55:AJ55" si="111">+AF52/AF19</f>
        <v>0.16006364726501246</v>
      </c>
      <c r="AG55" s="164">
        <f t="shared" si="111"/>
        <v>0.1754074407103518</v>
      </c>
      <c r="AH55" s="164">
        <f t="shared" si="111"/>
        <v>0.15082083907994839</v>
      </c>
      <c r="AI55" s="164">
        <f t="shared" si="111"/>
        <v>0.16734693877551021</v>
      </c>
      <c r="AJ55" s="164">
        <f t="shared" si="111"/>
        <v>0.17063589491775105</v>
      </c>
    </row>
    <row r="56" spans="1:36" s="7" customFormat="1" ht="13.15">
      <c r="A56" s="47" t="s">
        <v>90</v>
      </c>
      <c r="B56" s="116"/>
      <c r="C56" s="116"/>
      <c r="D56" s="116"/>
      <c r="E56" s="108"/>
      <c r="F56" s="143">
        <v>3992</v>
      </c>
      <c r="G56" s="143">
        <v>4079</v>
      </c>
      <c r="H56" s="143">
        <v>4429</v>
      </c>
      <c r="I56" s="163">
        <v>4152</v>
      </c>
      <c r="J56" s="143">
        <v>4415</v>
      </c>
      <c r="K56" s="143">
        <v>92774</v>
      </c>
      <c r="L56" s="143">
        <v>3775</v>
      </c>
      <c r="M56" s="143">
        <v>5200</v>
      </c>
      <c r="N56" s="143"/>
      <c r="O56" s="143">
        <v>3698</v>
      </c>
      <c r="P56" s="143">
        <v>4080</v>
      </c>
      <c r="Q56" s="143">
        <v>4418</v>
      </c>
      <c r="R56" s="143">
        <v>4326</v>
      </c>
      <c r="S56" s="143">
        <v>3836</v>
      </c>
      <c r="T56" s="143">
        <v>3129</v>
      </c>
      <c r="U56" s="143">
        <v>3618</v>
      </c>
      <c r="V56" s="143">
        <v>4196</v>
      </c>
      <c r="W56" s="143">
        <v>4115</v>
      </c>
      <c r="X56" s="143">
        <v>4569</v>
      </c>
      <c r="Y56" s="143">
        <v>4557</v>
      </c>
      <c r="Z56" s="143">
        <v>4889</v>
      </c>
      <c r="AA56" s="163">
        <v>5213</v>
      </c>
      <c r="AB56" s="163">
        <v>5678</v>
      </c>
      <c r="AC56" s="163">
        <v>6533</v>
      </c>
      <c r="AD56" s="163">
        <v>6053</v>
      </c>
      <c r="AE56" s="163">
        <v>6523</v>
      </c>
      <c r="AF56" s="163">
        <v>6940</v>
      </c>
      <c r="AG56" s="163">
        <v>7798</v>
      </c>
      <c r="AH56" s="163">
        <v>6779</v>
      </c>
      <c r="AI56" s="163">
        <v>7172</v>
      </c>
      <c r="AJ56" s="163">
        <v>7642</v>
      </c>
    </row>
    <row r="57" spans="1:36" s="7" customFormat="1" ht="13.15">
      <c r="A57" s="47" t="s">
        <v>89</v>
      </c>
      <c r="B57" s="116"/>
      <c r="C57" s="116"/>
      <c r="D57" s="116"/>
      <c r="E57" s="108"/>
      <c r="F57" s="143">
        <v>6</v>
      </c>
      <c r="G57" s="143">
        <v>5</v>
      </c>
      <c r="H57" s="143">
        <v>5</v>
      </c>
      <c r="I57" s="163">
        <v>6</v>
      </c>
      <c r="J57" s="143">
        <v>6</v>
      </c>
      <c r="K57" s="143">
        <v>259</v>
      </c>
      <c r="L57" s="143">
        <v>3</v>
      </c>
      <c r="M57" s="143">
        <v>3</v>
      </c>
      <c r="N57" s="143"/>
      <c r="O57" s="143">
        <v>5</v>
      </c>
      <c r="P57" s="143">
        <v>5</v>
      </c>
      <c r="Q57" s="143">
        <v>6</v>
      </c>
      <c r="R57" s="143">
        <v>5</v>
      </c>
      <c r="S57" s="143">
        <v>4</v>
      </c>
      <c r="T57" s="143">
        <v>0</v>
      </c>
      <c r="U57" s="143">
        <v>0</v>
      </c>
      <c r="V57" s="143">
        <v>0</v>
      </c>
      <c r="W57" s="143">
        <v>2</v>
      </c>
      <c r="X57" s="143">
        <v>2</v>
      </c>
      <c r="Y57" s="143">
        <v>0</v>
      </c>
      <c r="Z57" s="143">
        <v>0</v>
      </c>
      <c r="AA57" s="143">
        <v>0</v>
      </c>
      <c r="AB57" s="143">
        <v>0</v>
      </c>
      <c r="AC57" s="163">
        <v>3</v>
      </c>
      <c r="AD57" s="163">
        <v>2</v>
      </c>
      <c r="AE57" s="163">
        <v>5</v>
      </c>
      <c r="AF57" s="163">
        <v>1</v>
      </c>
      <c r="AG57" s="163">
        <v>5</v>
      </c>
      <c r="AH57" s="163">
        <v>1</v>
      </c>
      <c r="AI57" s="163">
        <v>3</v>
      </c>
      <c r="AJ57" s="163">
        <v>3</v>
      </c>
    </row>
    <row r="58" spans="1:36" s="7" customFormat="1" ht="13.15">
      <c r="A58" s="49"/>
      <c r="B58" s="173"/>
      <c r="C58" s="53"/>
      <c r="D58" s="53"/>
      <c r="E58" s="53"/>
      <c r="F58" s="173"/>
      <c r="G58" s="53"/>
      <c r="H58" s="53"/>
      <c r="I58" s="53"/>
      <c r="J58" s="173"/>
      <c r="K58" s="173"/>
      <c r="L58" s="173"/>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722"/>
    </row>
    <row r="59" spans="1:36">
      <c r="A59" s="48" t="s">
        <v>181</v>
      </c>
      <c r="B59" s="121"/>
      <c r="C59" s="121"/>
      <c r="D59" s="121"/>
      <c r="E59" s="121"/>
      <c r="F59" s="121">
        <f t="shared" ref="F59:L59" si="112">SUM(F60:F64)</f>
        <v>-122</v>
      </c>
      <c r="G59" s="121">
        <f t="shared" si="112"/>
        <v>-133</v>
      </c>
      <c r="H59" s="121">
        <f t="shared" si="112"/>
        <v>336</v>
      </c>
      <c r="I59" s="121">
        <f t="shared" si="112"/>
        <v>-157</v>
      </c>
      <c r="J59" s="121">
        <f t="shared" si="112"/>
        <v>54</v>
      </c>
      <c r="K59" s="121">
        <f t="shared" si="112"/>
        <v>-55</v>
      </c>
      <c r="L59" s="121">
        <f t="shared" si="112"/>
        <v>-59</v>
      </c>
      <c r="M59" s="299">
        <f t="shared" ref="M59:Q59" si="113">SUM(M60:M64)</f>
        <v>112</v>
      </c>
      <c r="N59" s="299"/>
      <c r="O59" s="299">
        <f t="shared" si="113"/>
        <v>-214</v>
      </c>
      <c r="P59" s="299">
        <f t="shared" si="113"/>
        <v>-243</v>
      </c>
      <c r="Q59" s="299">
        <f t="shared" si="113"/>
        <v>-37</v>
      </c>
      <c r="R59" s="299">
        <f t="shared" ref="R59:AC59" si="114">SUM(R60:R64)</f>
        <v>-286</v>
      </c>
      <c r="S59" s="299">
        <f t="shared" si="114"/>
        <v>25</v>
      </c>
      <c r="T59" s="299">
        <f t="shared" si="114"/>
        <v>-587</v>
      </c>
      <c r="U59" s="299">
        <f t="shared" si="114"/>
        <v>-261</v>
      </c>
      <c r="V59" s="299">
        <f t="shared" si="114"/>
        <v>-29</v>
      </c>
      <c r="W59" s="299">
        <f t="shared" si="114"/>
        <v>-262</v>
      </c>
      <c r="X59" s="299">
        <f t="shared" si="114"/>
        <v>-102</v>
      </c>
      <c r="Y59" s="299">
        <f t="shared" si="114"/>
        <v>-109</v>
      </c>
      <c r="Z59" s="299">
        <f t="shared" si="114"/>
        <v>-214</v>
      </c>
      <c r="AA59" s="299">
        <f t="shared" si="114"/>
        <v>224</v>
      </c>
      <c r="AB59" s="299">
        <f t="shared" si="114"/>
        <v>237</v>
      </c>
      <c r="AC59" s="299">
        <f t="shared" si="114"/>
        <v>-91</v>
      </c>
      <c r="AD59" s="299">
        <f t="shared" ref="AD59:AJ59" si="115">SUM(AD60:AD64)</f>
        <v>-219</v>
      </c>
      <c r="AE59" s="299">
        <f t="shared" si="115"/>
        <v>36</v>
      </c>
      <c r="AF59" s="299">
        <f t="shared" si="115"/>
        <v>-299</v>
      </c>
      <c r="AG59" s="299">
        <f t="shared" si="115"/>
        <v>7</v>
      </c>
      <c r="AH59" s="299">
        <f t="shared" si="115"/>
        <v>-870</v>
      </c>
      <c r="AI59" s="299">
        <f t="shared" si="115"/>
        <v>-141</v>
      </c>
      <c r="AJ59" s="183">
        <f t="shared" si="115"/>
        <v>-319</v>
      </c>
    </row>
    <row r="60" spans="1:36" outlineLevel="1">
      <c r="A60" s="47" t="s">
        <v>2</v>
      </c>
      <c r="B60" s="106"/>
      <c r="C60" s="106"/>
      <c r="D60" s="106"/>
      <c r="E60" s="106"/>
      <c r="F60" s="106"/>
      <c r="G60" s="106"/>
      <c r="H60" s="106"/>
      <c r="I60" s="106"/>
      <c r="J60" s="106"/>
      <c r="K60" s="106"/>
      <c r="L60" s="106"/>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c r="AJ60" s="180"/>
    </row>
    <row r="61" spans="1:36" outlineLevel="1">
      <c r="A61" s="47" t="s">
        <v>191</v>
      </c>
      <c r="B61" s="106"/>
      <c r="C61" s="106"/>
      <c r="D61" s="106"/>
      <c r="E61" s="106"/>
      <c r="F61" s="106"/>
      <c r="G61" s="106"/>
      <c r="H61" s="234"/>
      <c r="I61" s="234"/>
      <c r="J61" s="106"/>
      <c r="K61" s="106"/>
      <c r="L61" s="106"/>
      <c r="M61" s="234"/>
      <c r="N61" s="234"/>
      <c r="O61" s="234"/>
      <c r="P61" s="234"/>
      <c r="Q61" s="234"/>
      <c r="R61" s="234"/>
      <c r="S61" s="234"/>
      <c r="T61" s="234">
        <v>-300</v>
      </c>
      <c r="U61" s="234"/>
      <c r="V61" s="234"/>
      <c r="W61" s="234"/>
      <c r="X61" s="234"/>
      <c r="Y61" s="234"/>
      <c r="Z61" s="234"/>
      <c r="AA61" s="234"/>
      <c r="AB61" s="234"/>
      <c r="AC61" s="234"/>
      <c r="AD61" s="234"/>
      <c r="AE61" s="234"/>
      <c r="AF61" s="234"/>
      <c r="AG61" s="234"/>
      <c r="AH61" s="234"/>
      <c r="AI61" s="234"/>
      <c r="AJ61" s="180">
        <v>-143</v>
      </c>
    </row>
    <row r="62" spans="1:36" outlineLevel="1">
      <c r="A62" s="47" t="s">
        <v>3</v>
      </c>
      <c r="B62" s="106"/>
      <c r="C62" s="106"/>
      <c r="D62" s="107"/>
      <c r="E62" s="107"/>
      <c r="F62" s="106"/>
      <c r="G62" s="106"/>
      <c r="H62" s="180">
        <v>380</v>
      </c>
      <c r="I62" s="180"/>
      <c r="J62" s="106"/>
      <c r="K62" s="106"/>
      <c r="L62" s="106"/>
      <c r="M62" s="234"/>
      <c r="N62" s="234"/>
      <c r="O62" s="234">
        <v>-22</v>
      </c>
      <c r="P62" s="234">
        <v>-30</v>
      </c>
      <c r="Q62" s="234"/>
      <c r="R62" s="234">
        <v>-65</v>
      </c>
      <c r="S62" s="234">
        <v>-30</v>
      </c>
      <c r="T62" s="234"/>
      <c r="U62" s="180">
        <v>-160</v>
      </c>
      <c r="V62" s="180"/>
      <c r="W62" s="180"/>
      <c r="X62" s="180"/>
      <c r="Y62" s="180"/>
      <c r="Z62" s="180"/>
      <c r="AA62" s="180"/>
      <c r="AB62" s="180"/>
      <c r="AC62" s="180"/>
      <c r="AD62" s="180"/>
      <c r="AE62" s="180"/>
      <c r="AF62" s="180"/>
      <c r="AG62" s="180"/>
      <c r="AH62" s="180"/>
      <c r="AI62" s="180"/>
      <c r="AJ62" s="180"/>
    </row>
    <row r="63" spans="1:36" outlineLevel="1">
      <c r="A63" s="47" t="s">
        <v>193</v>
      </c>
      <c r="B63" s="106"/>
      <c r="C63" s="106"/>
      <c r="D63" s="107"/>
      <c r="E63" s="107"/>
      <c r="F63" s="106"/>
      <c r="G63" s="106"/>
      <c r="H63" s="180"/>
      <c r="I63" s="180">
        <v>-30</v>
      </c>
      <c r="J63" s="106">
        <v>109</v>
      </c>
      <c r="K63" s="106"/>
      <c r="L63" s="106"/>
      <c r="M63" s="234"/>
      <c r="N63" s="234"/>
      <c r="O63" s="234"/>
      <c r="P63" s="234"/>
      <c r="Q63" s="234"/>
      <c r="R63" s="234"/>
      <c r="S63" s="234"/>
      <c r="T63" s="234">
        <v>-50</v>
      </c>
      <c r="U63" s="234"/>
      <c r="V63" s="234"/>
      <c r="W63" s="234"/>
      <c r="X63" s="234"/>
      <c r="Y63" s="234"/>
      <c r="Z63" s="234"/>
      <c r="AA63" s="234"/>
      <c r="AB63" s="234"/>
      <c r="AC63" s="234"/>
      <c r="AD63" s="234"/>
      <c r="AE63" s="234"/>
      <c r="AF63" s="234"/>
      <c r="AG63" s="234"/>
      <c r="AH63" s="234"/>
      <c r="AI63" s="234"/>
      <c r="AJ63" s="180"/>
    </row>
    <row r="64" spans="1:36" outlineLevel="1">
      <c r="A64" s="48" t="s">
        <v>5</v>
      </c>
      <c r="B64" s="126"/>
      <c r="C64" s="126"/>
      <c r="D64" s="198"/>
      <c r="E64" s="198"/>
      <c r="F64" s="126">
        <v>-122</v>
      </c>
      <c r="G64" s="126">
        <v>-133</v>
      </c>
      <c r="H64" s="259">
        <v>-44</v>
      </c>
      <c r="I64" s="259">
        <v>-127</v>
      </c>
      <c r="J64" s="121">
        <v>-55</v>
      </c>
      <c r="K64" s="121">
        <v>-55</v>
      </c>
      <c r="L64" s="121">
        <v>-59</v>
      </c>
      <c r="M64" s="299">
        <v>112</v>
      </c>
      <c r="N64" s="299"/>
      <c r="O64" s="299">
        <v>-192</v>
      </c>
      <c r="P64" s="299">
        <v>-213</v>
      </c>
      <c r="Q64" s="299">
        <v>-37</v>
      </c>
      <c r="R64" s="299">
        <v>-221</v>
      </c>
      <c r="S64" s="183">
        <v>55</v>
      </c>
      <c r="T64" s="183">
        <v>-237</v>
      </c>
      <c r="U64" s="183">
        <v>-101</v>
      </c>
      <c r="V64" s="183">
        <v>-29</v>
      </c>
      <c r="W64" s="183">
        <v>-262</v>
      </c>
      <c r="X64" s="183">
        <v>-102</v>
      </c>
      <c r="Y64" s="183">
        <v>-109</v>
      </c>
      <c r="Z64" s="183">
        <v>-214</v>
      </c>
      <c r="AA64" s="183">
        <v>224</v>
      </c>
      <c r="AB64" s="183">
        <v>237</v>
      </c>
      <c r="AC64" s="183">
        <v>-91</v>
      </c>
      <c r="AD64" s="183">
        <v>-219</v>
      </c>
      <c r="AE64" s="183">
        <v>36</v>
      </c>
      <c r="AF64" s="183">
        <v>-299</v>
      </c>
      <c r="AG64" s="183">
        <v>7</v>
      </c>
      <c r="AH64" s="183">
        <v>-870</v>
      </c>
      <c r="AI64" s="183">
        <v>-141</v>
      </c>
      <c r="AJ64" s="183">
        <v>-176</v>
      </c>
    </row>
    <row r="65" spans="1:36">
      <c r="A65" s="47" t="s">
        <v>36</v>
      </c>
      <c r="B65" s="106"/>
      <c r="C65" s="106"/>
      <c r="D65" s="106"/>
      <c r="E65" s="106"/>
      <c r="F65" s="106">
        <f t="shared" ref="F65:K65" si="116">+F35-F60-F61-F63-F62-F64</f>
        <v>4412</v>
      </c>
      <c r="G65" s="116">
        <f t="shared" si="116"/>
        <v>4730</v>
      </c>
      <c r="H65" s="234">
        <f t="shared" si="116"/>
        <v>4666</v>
      </c>
      <c r="I65" s="234">
        <f t="shared" si="116"/>
        <v>5016</v>
      </c>
      <c r="J65" s="116">
        <f t="shared" si="116"/>
        <v>4779</v>
      </c>
      <c r="K65" s="116">
        <f t="shared" si="116"/>
        <v>5485</v>
      </c>
      <c r="L65" s="116">
        <f t="shared" ref="L65:P65" si="117">+L35-L60-L61-L63-L62-L64</f>
        <v>5322</v>
      </c>
      <c r="M65" s="143">
        <f t="shared" si="117"/>
        <v>5549</v>
      </c>
      <c r="N65" s="143"/>
      <c r="O65" s="143">
        <f t="shared" si="117"/>
        <v>5262</v>
      </c>
      <c r="P65" s="143">
        <f t="shared" si="117"/>
        <v>5622</v>
      </c>
      <c r="Q65" s="143">
        <f t="shared" ref="Q65:T65" si="118">+Q35-Q60-Q61-Q63-Q62-Q64</f>
        <v>5880</v>
      </c>
      <c r="R65" s="143">
        <f t="shared" si="118"/>
        <v>5913</v>
      </c>
      <c r="S65" s="143">
        <f t="shared" si="118"/>
        <v>5099</v>
      </c>
      <c r="T65" s="143">
        <f t="shared" si="118"/>
        <v>4476</v>
      </c>
      <c r="U65" s="143">
        <f t="shared" ref="U65" si="119">+U35-U60-U61-U63-U62-U64</f>
        <v>5021</v>
      </c>
      <c r="V65" s="143">
        <f t="shared" ref="V65:AA65" si="120">+V35-V60-V61-V63-V62-V64</f>
        <v>5402</v>
      </c>
      <c r="W65" s="143">
        <f t="shared" si="120"/>
        <v>5649</v>
      </c>
      <c r="X65" s="143">
        <f t="shared" si="120"/>
        <v>6026</v>
      </c>
      <c r="Y65" s="143">
        <f t="shared" si="120"/>
        <v>6109</v>
      </c>
      <c r="Z65" s="143">
        <f t="shared" si="120"/>
        <v>6462</v>
      </c>
      <c r="AA65" s="143">
        <f t="shared" si="120"/>
        <v>6525</v>
      </c>
      <c r="AB65" s="143">
        <f t="shared" ref="AB65:AG65" si="121">+AB35-AB60-AB61-AB63-AB62-AB64</f>
        <v>7042</v>
      </c>
      <c r="AC65" s="143">
        <f t="shared" si="121"/>
        <v>8469</v>
      </c>
      <c r="AD65" s="143">
        <f t="shared" si="121"/>
        <v>8029</v>
      </c>
      <c r="AE65" s="143">
        <f t="shared" si="121"/>
        <v>8663</v>
      </c>
      <c r="AF65" s="143">
        <f t="shared" si="121"/>
        <v>9488</v>
      </c>
      <c r="AG65" s="143">
        <f t="shared" si="121"/>
        <v>10110</v>
      </c>
      <c r="AH65" s="143">
        <f>+AH35-AH60-AH61-AH63-AH62-AH64</f>
        <v>9956</v>
      </c>
      <c r="AI65" s="143">
        <f>+AI35-AI60-AI61-AI63-AI62-AI64</f>
        <v>9486</v>
      </c>
      <c r="AJ65" s="163">
        <f>+AJ35-AJ60-AJ61-AJ63-AJ62-AJ64</f>
        <v>9785</v>
      </c>
    </row>
    <row r="66" spans="1:36" ht="13.15">
      <c r="A66" s="49"/>
      <c r="B66" s="117"/>
      <c r="C66" s="117"/>
      <c r="D66" s="117"/>
      <c r="E66" s="117"/>
      <c r="F66" s="117"/>
      <c r="G66" s="117"/>
      <c r="H66" s="117"/>
      <c r="I66" s="117"/>
      <c r="J66" s="117"/>
      <c r="K66" s="117"/>
      <c r="L66" s="117"/>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181"/>
    </row>
    <row r="67" spans="1:36" ht="13.15">
      <c r="A67" s="48" t="s">
        <v>37</v>
      </c>
      <c r="B67" s="122"/>
      <c r="C67" s="122"/>
      <c r="D67" s="190"/>
      <c r="E67" s="190"/>
      <c r="F67" s="122"/>
      <c r="G67" s="122"/>
      <c r="H67" s="190"/>
      <c r="I67" s="190"/>
      <c r="J67" s="122"/>
      <c r="K67" s="122"/>
      <c r="L67" s="122"/>
      <c r="M67" s="235"/>
      <c r="N67" s="235"/>
      <c r="O67" s="235"/>
      <c r="P67" s="235"/>
      <c r="Q67" s="235"/>
      <c r="R67" s="235"/>
      <c r="S67" s="235"/>
      <c r="T67" s="235"/>
      <c r="U67" s="235"/>
      <c r="V67" s="235"/>
      <c r="W67" s="235"/>
      <c r="X67" s="235"/>
      <c r="Y67" s="235"/>
      <c r="Z67" s="235"/>
      <c r="AA67" s="235"/>
      <c r="AB67" s="235"/>
      <c r="AC67" s="235"/>
      <c r="AD67" s="235"/>
      <c r="AE67" s="235"/>
      <c r="AF67" s="235"/>
      <c r="AG67" s="235"/>
      <c r="AH67" s="235"/>
      <c r="AI67" s="235"/>
      <c r="AJ67" s="530"/>
    </row>
    <row r="68" spans="1:36" outlineLevel="1">
      <c r="A68" s="47" t="s">
        <v>2</v>
      </c>
      <c r="B68" s="123"/>
      <c r="C68" s="123"/>
      <c r="D68" s="123"/>
      <c r="E68" s="123"/>
      <c r="F68" s="123">
        <f t="shared" ref="F68:K71" si="122">(F29-F60)/F14</f>
        <v>0.22982304704359086</v>
      </c>
      <c r="G68" s="123">
        <f t="shared" si="122"/>
        <v>0.23140581359263473</v>
      </c>
      <c r="H68" s="123">
        <f t="shared" si="122"/>
        <v>0.2329355108877722</v>
      </c>
      <c r="I68" s="123">
        <f t="shared" si="122"/>
        <v>0.22707674619143431</v>
      </c>
      <c r="J68" s="123">
        <f>(J29-J60)/J14</f>
        <v>0.2310220852593734</v>
      </c>
      <c r="K68" s="123">
        <f t="shared" si="122"/>
        <v>0.23415586721107759</v>
      </c>
      <c r="L68" s="123">
        <f t="shared" ref="L68:M71" si="123">(L29-L60)/L14</f>
        <v>0.23666696246339516</v>
      </c>
      <c r="M68" s="236">
        <f t="shared" si="123"/>
        <v>0.23149888907878996</v>
      </c>
      <c r="N68" s="236"/>
      <c r="O68" s="236">
        <f t="shared" ref="O68:R68" si="124">(O29-O60)/O14</f>
        <v>0.22970957269456874</v>
      </c>
      <c r="P68" s="236">
        <f t="shared" ref="P68" si="125">(P29-P60)/P14</f>
        <v>0.23158510105227995</v>
      </c>
      <c r="Q68" s="236">
        <f t="shared" si="124"/>
        <v>0.2352606789020627</v>
      </c>
      <c r="R68" s="236">
        <f t="shared" si="124"/>
        <v>0.23093405285294819</v>
      </c>
      <c r="S68" s="236">
        <f t="shared" ref="S68:W68" si="126">(S29-S60)/S14</f>
        <v>0.21746634449430446</v>
      </c>
      <c r="T68" s="236">
        <f t="shared" si="126"/>
        <v>0.21429197720298115</v>
      </c>
      <c r="U68" s="236">
        <f t="shared" si="126"/>
        <v>0.22952060555088311</v>
      </c>
      <c r="V68" s="236">
        <f t="shared" si="126"/>
        <v>0.23822914992768762</v>
      </c>
      <c r="W68" s="236">
        <f t="shared" si="126"/>
        <v>0.23693803159173754</v>
      </c>
      <c r="X68" s="236">
        <f t="shared" ref="X68:Y68" si="127">(X29-X60)/X14</f>
        <v>0.23878152636750738</v>
      </c>
      <c r="Y68" s="236">
        <f t="shared" si="127"/>
        <v>0.24132270168855535</v>
      </c>
      <c r="Z68" s="236">
        <f t="shared" ref="Z68" si="128">(Z29-Z60)/Z14</f>
        <v>0.23920493488690883</v>
      </c>
      <c r="AA68" s="236">
        <f t="shared" ref="Z68:AA69" si="129">(AA29-AA60)/AA14</f>
        <v>0.23825629462608042</v>
      </c>
      <c r="AB68" s="236">
        <f t="shared" ref="AB68:AC68" si="130">(AB29-AB60)/AB14</f>
        <v>0.22853544188650199</v>
      </c>
      <c r="AC68" s="236">
        <f t="shared" si="130"/>
        <v>0.24198571166880381</v>
      </c>
      <c r="AD68" s="236">
        <f t="shared" ref="AD68:AE68" si="131">(AD29-AD60)/AD14</f>
        <v>0.23564530289727831</v>
      </c>
      <c r="AE68" s="236">
        <f t="shared" si="131"/>
        <v>0.24075544464609799</v>
      </c>
      <c r="AF68" s="236">
        <f>(AF29-AF60)/AF14</f>
        <v>0.24043010752688171</v>
      </c>
      <c r="AG68" s="236">
        <f>(AG29-AG60)/AG14</f>
        <v>0.24911506694710922</v>
      </c>
      <c r="AH68" s="236">
        <f>(AH29-AH60)/AH14</f>
        <v>0.24789428557018209</v>
      </c>
      <c r="AI68" s="236">
        <f>(AI29-AI60)/AI14</f>
        <v>0.24810261892036345</v>
      </c>
      <c r="AJ68" s="185">
        <f>(AJ29-AJ60)/AJ14</f>
        <v>0.24781485895907826</v>
      </c>
    </row>
    <row r="69" spans="1:36" outlineLevel="1">
      <c r="A69" s="47" t="s">
        <v>191</v>
      </c>
      <c r="B69" s="123"/>
      <c r="C69" s="123"/>
      <c r="D69" s="51"/>
      <c r="E69" s="51"/>
      <c r="F69" s="123">
        <f t="shared" si="122"/>
        <v>0.24742268041237114</v>
      </c>
      <c r="G69" s="123">
        <f t="shared" si="122"/>
        <v>0.25026221942521504</v>
      </c>
      <c r="H69" s="51">
        <f t="shared" si="122"/>
        <v>0.2534707614640303</v>
      </c>
      <c r="I69" s="51">
        <f t="shared" si="122"/>
        <v>0.25817555938037867</v>
      </c>
      <c r="J69" s="123">
        <f>(J30-J61)/J15</f>
        <v>0.24586108468125595</v>
      </c>
      <c r="K69" s="123">
        <f t="shared" si="122"/>
        <v>0.25766550522648085</v>
      </c>
      <c r="L69" s="123">
        <f t="shared" si="123"/>
        <v>0.2494309559939302</v>
      </c>
      <c r="M69" s="236">
        <f t="shared" si="123"/>
        <v>0.25017421602787454</v>
      </c>
      <c r="N69" s="236"/>
      <c r="O69" s="236">
        <f t="shared" ref="O69:R69" si="132">(O30-O61)/O15</f>
        <v>0.2459546925566343</v>
      </c>
      <c r="P69" s="236">
        <f t="shared" ref="P69" si="133">(P30-P61)/P15</f>
        <v>0.2479646017699115</v>
      </c>
      <c r="Q69" s="236">
        <f t="shared" si="132"/>
        <v>0.24692975274275422</v>
      </c>
      <c r="R69" s="236">
        <f t="shared" si="132"/>
        <v>0.24253048780487804</v>
      </c>
      <c r="S69" s="236">
        <f t="shared" ref="S69" si="134">(S30-S61)/S15</f>
        <v>0.24305893813930832</v>
      </c>
      <c r="T69" s="236">
        <f t="shared" ref="T69:V70" si="135">(T30-T61)/T15</f>
        <v>0.241469013006886</v>
      </c>
      <c r="U69" s="236">
        <f t="shared" ref="U69" si="136">(U30-U61)/U15</f>
        <v>0.22840755735492577</v>
      </c>
      <c r="V69" s="236">
        <f t="shared" si="135"/>
        <v>0.22925944252020453</v>
      </c>
      <c r="W69" s="236">
        <f t="shared" ref="W69:Y69" si="137">(W30-W61)/W15</f>
        <v>0.24897179788484136</v>
      </c>
      <c r="X69" s="236">
        <f t="shared" ref="X69" si="138">(X30-X61)/X15</f>
        <v>0.24778393351800554</v>
      </c>
      <c r="Y69" s="236">
        <f t="shared" si="137"/>
        <v>0.24113670851151883</v>
      </c>
      <c r="Z69" s="236">
        <f t="shared" si="129"/>
        <v>0.23092420045328632</v>
      </c>
      <c r="AA69" s="236">
        <f t="shared" si="129"/>
        <v>0.22728939968211273</v>
      </c>
      <c r="AB69" s="236">
        <f t="shared" ref="AB69:AC69" si="139">(AB30-AB61)/AB15</f>
        <v>0.22742367434386718</v>
      </c>
      <c r="AC69" s="236">
        <f t="shared" si="139"/>
        <v>0.23040534273258512</v>
      </c>
      <c r="AD69" s="236">
        <f t="shared" ref="AD69:AE69" si="140">(AD30-AD61)/AD15</f>
        <v>0.18232199887281608</v>
      </c>
      <c r="AE69" s="236">
        <f t="shared" si="140"/>
        <v>0.22704975473020322</v>
      </c>
      <c r="AF69" s="236">
        <f t="shared" ref="AF69:AG69" si="141">(AF30-AF61)/AF15</f>
        <v>0.22949317202822839</v>
      </c>
      <c r="AG69" s="236">
        <f t="shared" si="141"/>
        <v>0.22819848176263655</v>
      </c>
      <c r="AH69" s="236">
        <f t="shared" ref="AH69:AI69" si="142">(AH30-AH61)/AH15</f>
        <v>0.21332133213321333</v>
      </c>
      <c r="AI69" s="236">
        <f t="shared" si="142"/>
        <v>0.21802654594094042</v>
      </c>
      <c r="AJ69" s="185">
        <f>(AJ30-AJ61)/AJ15</f>
        <v>0.21508573694122313</v>
      </c>
    </row>
    <row r="70" spans="1:36" outlineLevel="1">
      <c r="A70" s="47" t="s">
        <v>3</v>
      </c>
      <c r="B70" s="123"/>
      <c r="C70" s="123"/>
      <c r="D70" s="51"/>
      <c r="E70" s="51"/>
      <c r="F70" s="123">
        <f t="shared" si="122"/>
        <v>0.22522068095838588</v>
      </c>
      <c r="G70" s="123">
        <f t="shared" si="122"/>
        <v>0.23260293763544426</v>
      </c>
      <c r="H70" s="51">
        <f>(H31-H62)/H16</f>
        <v>0.23889702293801854</v>
      </c>
      <c r="I70" s="51">
        <f t="shared" si="122"/>
        <v>0.23155397390272836</v>
      </c>
      <c r="J70" s="123">
        <f>(J31-J62)/J16</f>
        <v>0.23312589755864049</v>
      </c>
      <c r="K70" s="123">
        <f t="shared" si="122"/>
        <v>0.23368001770303165</v>
      </c>
      <c r="L70" s="123">
        <f t="shared" si="123"/>
        <v>0.23321878579610539</v>
      </c>
      <c r="M70" s="236">
        <f t="shared" si="123"/>
        <v>0.2340381851775816</v>
      </c>
      <c r="N70" s="236"/>
      <c r="O70" s="236">
        <f t="shared" ref="O70:Q70" si="143">(O31-O62)/O16</f>
        <v>0.22652298218605674</v>
      </c>
      <c r="P70" s="236">
        <f t="shared" ref="P70" si="144">(P31-P62)/P16</f>
        <v>0.22858391608391609</v>
      </c>
      <c r="Q70" s="236">
        <f t="shared" si="143"/>
        <v>0.21973656700815389</v>
      </c>
      <c r="R70" s="236">
        <f>(R31-R62)/R16</f>
        <v>0.22034956304619227</v>
      </c>
      <c r="S70" s="236">
        <f>(S31-S62)/S16</f>
        <v>0.19771046983067017</v>
      </c>
      <c r="T70" s="236">
        <f t="shared" si="135"/>
        <v>9.9552906110283154E-2</v>
      </c>
      <c r="U70" s="236">
        <f t="shared" ref="U70" si="145">(U31-U62)/U16</f>
        <v>0.15944089078417437</v>
      </c>
      <c r="V70" s="236">
        <f t="shared" si="135"/>
        <v>0.17608350351713184</v>
      </c>
      <c r="W70" s="236">
        <f t="shared" ref="W70:Y70" si="146">(W31-W62)/W16</f>
        <v>0.19456821557394441</v>
      </c>
      <c r="X70" s="236">
        <f t="shared" ref="X70" si="147">(X31-X62)/X16</f>
        <v>0.20102459016393442</v>
      </c>
      <c r="Y70" s="236">
        <f t="shared" si="146"/>
        <v>0.20691144708423326</v>
      </c>
      <c r="Z70" s="236">
        <f t="shared" ref="Z70:AA70" si="148">(Z31-Z62)/Z16</f>
        <v>0.21546748749519046</v>
      </c>
      <c r="AA70" s="236">
        <f t="shared" si="148"/>
        <v>0.20952193586464687</v>
      </c>
      <c r="AB70" s="236">
        <f t="shared" ref="AB70:AC70" si="149">(AB31-AB62)/AB16</f>
        <v>0.1992599444958372</v>
      </c>
      <c r="AC70" s="236">
        <f t="shared" si="149"/>
        <v>0.21434613432583319</v>
      </c>
      <c r="AD70" s="236">
        <f t="shared" ref="AD70:AE70" si="150">(AD31-AD62)/AD16</f>
        <v>0.17978208232445519</v>
      </c>
      <c r="AE70" s="236">
        <f t="shared" si="150"/>
        <v>0.2111829944547135</v>
      </c>
      <c r="AF70" s="236">
        <f t="shared" ref="AF70:AG70" si="151">(AF31-AF62)/AF16</f>
        <v>0.21771978021978022</v>
      </c>
      <c r="AG70" s="236">
        <f t="shared" si="151"/>
        <v>0.22543115247741582</v>
      </c>
      <c r="AH70" s="236">
        <f t="shared" ref="AH70:AJ70" si="152">(AH31-AH62)/AH16</f>
        <v>0.21423728813559323</v>
      </c>
      <c r="AI70" s="236">
        <f t="shared" si="152"/>
        <v>0.21945701357466063</v>
      </c>
      <c r="AJ70" s="185">
        <f t="shared" si="152"/>
        <v>0.20840583589880873</v>
      </c>
    </row>
    <row r="71" spans="1:36" outlineLevel="1">
      <c r="A71" s="47" t="s">
        <v>193</v>
      </c>
      <c r="B71" s="124"/>
      <c r="C71" s="124"/>
      <c r="D71" s="52"/>
      <c r="E71" s="52"/>
      <c r="F71" s="124">
        <f t="shared" si="122"/>
        <v>0.15046554934823092</v>
      </c>
      <c r="G71" s="124">
        <f t="shared" si="122"/>
        <v>0.16334250343878953</v>
      </c>
      <c r="H71" s="52">
        <f t="shared" si="122"/>
        <v>0.1500732064421669</v>
      </c>
      <c r="I71" s="52">
        <f t="shared" si="122"/>
        <v>0.15421853388658369</v>
      </c>
      <c r="J71" s="124">
        <f>(J32-J63)/J17</f>
        <v>0.15134761575673808</v>
      </c>
      <c r="K71" s="124">
        <f t="shared" si="122"/>
        <v>0.15011323196376578</v>
      </c>
      <c r="L71" s="124">
        <f t="shared" si="123"/>
        <v>0.16489178976296806</v>
      </c>
      <c r="M71" s="300">
        <f t="shared" si="123"/>
        <v>0.16369993642720915</v>
      </c>
      <c r="N71" s="300"/>
      <c r="O71" s="300">
        <f t="shared" ref="O71:R71" si="153">(O32-O63)/O17</f>
        <v>0.16493547371734341</v>
      </c>
      <c r="P71" s="300">
        <f t="shared" ref="P71" si="154">(P32-P63)/P17</f>
        <v>0.17412095639943742</v>
      </c>
      <c r="Q71" s="300">
        <f t="shared" si="153"/>
        <v>0.16391668920746552</v>
      </c>
      <c r="R71" s="300">
        <f t="shared" si="153"/>
        <v>0.16035570854847964</v>
      </c>
      <c r="S71" s="300">
        <f t="shared" ref="S71:V71" si="155">(S32-S63)/S17</f>
        <v>0.14225563909774436</v>
      </c>
      <c r="T71" s="300">
        <f t="shared" si="155"/>
        <v>0.11467576791808874</v>
      </c>
      <c r="U71" s="300">
        <f t="shared" ref="U71" si="156">(U32-U63)/U17</f>
        <v>0.13983628922237382</v>
      </c>
      <c r="V71" s="300">
        <f t="shared" si="155"/>
        <v>0.14559780746831105</v>
      </c>
      <c r="W71" s="300">
        <f t="shared" ref="W71:Y71" si="157">(W32-W63)/W17</f>
        <v>0.1525152194809356</v>
      </c>
      <c r="X71" s="300">
        <f t="shared" ref="X71" si="158">(X32-X63)/X17</f>
        <v>0.15960912052117263</v>
      </c>
      <c r="Y71" s="300">
        <f t="shared" si="157"/>
        <v>0.16545893719806765</v>
      </c>
      <c r="Z71" s="300">
        <f t="shared" ref="Z71:AA71" si="159">(Z32-Z63)/Z17</f>
        <v>0.16296728971962618</v>
      </c>
      <c r="AA71" s="300">
        <f t="shared" si="159"/>
        <v>0.17936250675310642</v>
      </c>
      <c r="AB71" s="300">
        <f t="shared" ref="AB71:AC71" si="160">(AB32-AB63)/AB17</f>
        <v>0.19001648222274548</v>
      </c>
      <c r="AC71" s="300">
        <f t="shared" si="160"/>
        <v>0.18878432878816978</v>
      </c>
      <c r="AD71" s="300">
        <f t="shared" ref="AD71:AE71" si="161">(AD32-AD63)/AD17</f>
        <v>0.18161777174834662</v>
      </c>
      <c r="AE71" s="300">
        <f t="shared" si="161"/>
        <v>0.19096064042695129</v>
      </c>
      <c r="AF71" s="300">
        <f t="shared" ref="AF71:AG71" si="162">(AF32-AF63)/AF17</f>
        <v>0.18951376684241358</v>
      </c>
      <c r="AG71" s="300">
        <f t="shared" si="162"/>
        <v>0.20008401008120974</v>
      </c>
      <c r="AH71" s="300">
        <f t="shared" ref="AH71:AJ71" si="163">(AH32-AH63)/AH17</f>
        <v>0.19082648204240588</v>
      </c>
      <c r="AI71" s="300">
        <f t="shared" si="163"/>
        <v>0.19341849486253818</v>
      </c>
      <c r="AJ71" s="501">
        <f t="shared" si="163"/>
        <v>0.19023136246786632</v>
      </c>
    </row>
    <row r="72" spans="1:36" outlineLevel="1">
      <c r="A72" s="48"/>
      <c r="B72" s="121"/>
      <c r="C72" s="121"/>
      <c r="D72" s="111"/>
      <c r="E72" s="111"/>
      <c r="F72" s="121"/>
      <c r="G72" s="121"/>
      <c r="H72" s="111"/>
      <c r="I72" s="111"/>
      <c r="J72" s="121"/>
      <c r="K72" s="121"/>
      <c r="L72" s="121"/>
      <c r="M72" s="299"/>
      <c r="N72" s="299"/>
      <c r="O72" s="299"/>
      <c r="P72" s="299"/>
      <c r="Q72" s="299"/>
      <c r="R72" s="299"/>
      <c r="S72" s="299"/>
      <c r="T72" s="299"/>
      <c r="U72" s="299"/>
      <c r="V72" s="299"/>
      <c r="W72" s="299"/>
      <c r="X72" s="299"/>
      <c r="Y72" s="299"/>
      <c r="Z72" s="299"/>
      <c r="AA72" s="299"/>
      <c r="AB72" s="299"/>
      <c r="AC72" s="299"/>
      <c r="AD72" s="299"/>
      <c r="AE72" s="299"/>
      <c r="AF72" s="299"/>
      <c r="AG72" s="299"/>
      <c r="AH72" s="299"/>
      <c r="AI72" s="299"/>
      <c r="AJ72" s="183"/>
    </row>
    <row r="73" spans="1:36">
      <c r="A73" s="48" t="s">
        <v>38</v>
      </c>
      <c r="B73" s="118"/>
      <c r="C73" s="118"/>
      <c r="D73" s="436"/>
      <c r="E73" s="436"/>
      <c r="F73" s="118">
        <f t="shared" ref="F73:K73" si="164">+F65/F19</f>
        <v>0.21440373214112157</v>
      </c>
      <c r="G73" s="118">
        <f t="shared" si="164"/>
        <v>0.22105902696639715</v>
      </c>
      <c r="H73" s="436">
        <f t="shared" si="164"/>
        <v>0.22184186754148244</v>
      </c>
      <c r="I73" s="436">
        <f t="shared" si="164"/>
        <v>0.22150585118127622</v>
      </c>
      <c r="J73" s="118">
        <f t="shared" si="164"/>
        <v>0.21815940838126541</v>
      </c>
      <c r="K73" s="118">
        <f t="shared" si="164"/>
        <v>0.22423449572789339</v>
      </c>
      <c r="L73" s="118">
        <f t="shared" ref="L73:P73" si="165">+L65/L19</f>
        <v>0.22479408658922914</v>
      </c>
      <c r="M73" s="437">
        <f t="shared" si="165"/>
        <v>0.21914616326369415</v>
      </c>
      <c r="N73" s="437"/>
      <c r="O73" s="437">
        <f t="shared" si="165"/>
        <v>0.21760886646540673</v>
      </c>
      <c r="P73" s="437">
        <f t="shared" si="165"/>
        <v>0.21978107896794372</v>
      </c>
      <c r="Q73" s="437">
        <f t="shared" ref="Q73:W73" si="166">+Q65/Q19</f>
        <v>0.22042285200179937</v>
      </c>
      <c r="R73" s="437">
        <f t="shared" si="166"/>
        <v>0.2164427687689886</v>
      </c>
      <c r="S73" s="437">
        <f t="shared" si="166"/>
        <v>0.20316359869312295</v>
      </c>
      <c r="T73" s="437">
        <f t="shared" si="166"/>
        <v>0.18571072940004979</v>
      </c>
      <c r="U73" s="437">
        <f t="shared" ref="U73" si="167">+U65/U19</f>
        <v>0.20206044508833354</v>
      </c>
      <c r="V73" s="437">
        <f t="shared" si="166"/>
        <v>0.20988421788794778</v>
      </c>
      <c r="W73" s="437">
        <f t="shared" si="166"/>
        <v>0.21709388570769764</v>
      </c>
      <c r="X73" s="437">
        <f t="shared" ref="X73:Y73" si="168">+X65/X19</f>
        <v>0.2188566862787826</v>
      </c>
      <c r="Y73" s="437">
        <f t="shared" si="168"/>
        <v>0.21955865439907993</v>
      </c>
      <c r="Z73" s="437">
        <f t="shared" ref="Z73" si="169">+Z65/Z19</f>
        <v>0.21880608133274643</v>
      </c>
      <c r="AA73" s="437">
        <f t="shared" ref="AA73:AF73" si="170">+AA65/AA19</f>
        <v>0.21687828225752842</v>
      </c>
      <c r="AB73" s="437">
        <f t="shared" si="170"/>
        <v>0.21267856603545648</v>
      </c>
      <c r="AC73" s="437">
        <f t="shared" si="170"/>
        <v>0.2224352576561433</v>
      </c>
      <c r="AD73" s="437">
        <f t="shared" si="170"/>
        <v>0.20045438657811954</v>
      </c>
      <c r="AE73" s="437">
        <f t="shared" si="170"/>
        <v>0.21733022252326836</v>
      </c>
      <c r="AF73" s="437">
        <f t="shared" si="170"/>
        <v>0.21879900378193892</v>
      </c>
      <c r="AG73" s="437">
        <f>+AG65/AG19</f>
        <v>0.2272676182983028</v>
      </c>
      <c r="AH73" s="437">
        <f>+AH65/AH19</f>
        <v>0.22147083685545224</v>
      </c>
      <c r="AI73" s="437">
        <f>+AI65/AI19</f>
        <v>0.22124781341107871</v>
      </c>
      <c r="AJ73" s="531">
        <f>+AJ65/AJ19</f>
        <v>0.21840055353436152</v>
      </c>
    </row>
    <row r="74" spans="1:36">
      <c r="A74" s="47"/>
      <c r="B74" s="106"/>
      <c r="C74" s="106"/>
      <c r="D74" s="116"/>
      <c r="E74" s="116"/>
      <c r="F74" s="106"/>
      <c r="G74" s="106"/>
      <c r="H74" s="116"/>
      <c r="I74" s="11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row>
    <row r="75" spans="1:36" s="10" customFormat="1" ht="14.65">
      <c r="A75" s="290"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1:36" ht="14.65">
      <c r="A76" s="59" t="s">
        <v>337</v>
      </c>
    </row>
    <row r="77" spans="1:36" ht="14.65">
      <c r="A77" s="31" t="s">
        <v>486</v>
      </c>
      <c r="T77" s="10"/>
      <c r="U77" s="10"/>
      <c r="V77" s="10"/>
      <c r="W77" s="10"/>
      <c r="X77" s="10"/>
      <c r="Y77" s="10"/>
      <c r="Z77" s="10"/>
      <c r="AA77" s="10"/>
      <c r="AB77" s="10"/>
      <c r="AC77" s="10"/>
      <c r="AD77" s="10"/>
      <c r="AE77" s="10"/>
      <c r="AF77" s="10"/>
      <c r="AG77" s="10"/>
      <c r="AH77" s="10"/>
      <c r="AI77" s="10"/>
      <c r="AJ77" s="10"/>
    </row>
    <row r="78" spans="1:36">
      <c r="A78" s="31"/>
      <c r="T78" s="10"/>
      <c r="U78" s="10"/>
      <c r="V78" s="10"/>
      <c r="W78" s="10"/>
      <c r="X78" s="10"/>
      <c r="Y78" s="10"/>
      <c r="Z78" s="10"/>
      <c r="AA78" s="10"/>
      <c r="AB78" s="10"/>
      <c r="AC78" s="10"/>
      <c r="AD78" s="10"/>
      <c r="AE78" s="10"/>
      <c r="AF78" s="10"/>
      <c r="AG78" s="10"/>
      <c r="AH78" s="10"/>
      <c r="AI78" s="10"/>
      <c r="AJ78" s="10"/>
    </row>
    <row r="79" spans="1:36">
      <c r="A79" s="31"/>
      <c r="T79" s="10"/>
      <c r="U79" s="10"/>
      <c r="V79" s="10"/>
      <c r="W79" s="10"/>
      <c r="X79" s="10"/>
      <c r="Y79" s="10"/>
      <c r="Z79" s="10"/>
      <c r="AA79" s="10"/>
      <c r="AB79" s="10"/>
      <c r="AC79" s="10"/>
      <c r="AD79" s="10"/>
      <c r="AE79" s="10"/>
      <c r="AF79" s="10"/>
      <c r="AG79" s="10"/>
      <c r="AH79" s="10"/>
      <c r="AI79" s="10"/>
      <c r="AJ79" s="10"/>
    </row>
    <row r="80" spans="1:36">
      <c r="A80" s="31"/>
      <c r="T80" s="10"/>
      <c r="U80" s="10"/>
      <c r="V80" s="10"/>
      <c r="W80" s="10"/>
      <c r="X80" s="10"/>
      <c r="Y80" s="10"/>
      <c r="Z80" s="10"/>
      <c r="AA80" s="10"/>
      <c r="AB80" s="10"/>
      <c r="AC80" s="10"/>
      <c r="AD80" s="10"/>
      <c r="AE80" s="10"/>
      <c r="AF80" s="10"/>
      <c r="AG80" s="10"/>
      <c r="AH80" s="10"/>
      <c r="AI80" s="10"/>
      <c r="AJ80" s="10"/>
    </row>
    <row r="81" spans="1:36">
      <c r="A81" s="498" t="s">
        <v>383</v>
      </c>
      <c r="B81" s="342"/>
      <c r="C81" s="342"/>
      <c r="D81" s="342"/>
      <c r="E81" s="342"/>
      <c r="F81" s="342"/>
      <c r="G81" s="342"/>
      <c r="H81" s="342"/>
      <c r="I81" s="342"/>
      <c r="J81" s="342"/>
      <c r="K81" s="342"/>
      <c r="L81" s="342"/>
      <c r="M81" s="342"/>
      <c r="N81" s="342"/>
      <c r="O81" s="342"/>
      <c r="P81" s="342"/>
      <c r="Q81" s="342"/>
      <c r="R81" s="342"/>
      <c r="S81" s="342"/>
      <c r="T81" s="498"/>
      <c r="U81" s="498"/>
      <c r="V81" s="498"/>
      <c r="W81" s="498"/>
      <c r="X81" s="498"/>
      <c r="Y81" s="498"/>
      <c r="Z81" s="498"/>
      <c r="AA81" s="498"/>
      <c r="AB81" s="498"/>
      <c r="AC81" s="498"/>
      <c r="AD81" s="498"/>
      <c r="AE81" s="498"/>
      <c r="AF81" s="498"/>
      <c r="AG81" s="498"/>
      <c r="AH81" s="498"/>
      <c r="AI81" s="498"/>
      <c r="AJ81" s="498"/>
    </row>
    <row r="82" spans="1:36">
      <c r="A82" s="47" t="s">
        <v>2</v>
      </c>
      <c r="T82" s="10"/>
      <c r="U82" s="10"/>
      <c r="V82" s="10"/>
      <c r="W82" s="10">
        <v>2804</v>
      </c>
      <c r="X82" s="10">
        <v>2994</v>
      </c>
      <c r="Y82" s="10">
        <v>3174</v>
      </c>
      <c r="Z82" s="10">
        <v>3233</v>
      </c>
      <c r="AA82" s="10">
        <v>3270</v>
      </c>
      <c r="AB82" s="10">
        <v>3367</v>
      </c>
      <c r="AC82" s="538">
        <v>4082</v>
      </c>
      <c r="AD82" s="538">
        <v>4163</v>
      </c>
      <c r="AE82" s="538">
        <v>4386</v>
      </c>
      <c r="AF82" s="538">
        <v>4616</v>
      </c>
      <c r="AG82" s="538">
        <v>5003</v>
      </c>
      <c r="AH82" s="538">
        <v>5068</v>
      </c>
      <c r="AI82" s="538">
        <v>4795</v>
      </c>
      <c r="AJ82" s="538">
        <v>5146</v>
      </c>
    </row>
    <row r="83" spans="1:36">
      <c r="A83" s="47" t="s">
        <v>191</v>
      </c>
      <c r="T83" s="10"/>
      <c r="U83" s="10"/>
      <c r="V83" s="10"/>
      <c r="W83" s="10">
        <v>1817</v>
      </c>
      <c r="X83" s="10">
        <v>1912</v>
      </c>
      <c r="Y83" s="10">
        <v>1876</v>
      </c>
      <c r="Z83" s="10">
        <v>1964</v>
      </c>
      <c r="AA83" s="10">
        <v>1996</v>
      </c>
      <c r="AB83" s="10">
        <v>2267</v>
      </c>
      <c r="AC83" s="538">
        <v>2651</v>
      </c>
      <c r="AD83" s="538">
        <v>2105</v>
      </c>
      <c r="AE83" s="538">
        <v>2441</v>
      </c>
      <c r="AF83" s="538">
        <v>2684</v>
      </c>
      <c r="AG83" s="538">
        <v>2652</v>
      </c>
      <c r="AH83" s="538">
        <v>2550</v>
      </c>
      <c r="AI83" s="538">
        <v>2297</v>
      </c>
      <c r="AJ83" s="538">
        <v>2224</v>
      </c>
    </row>
    <row r="84" spans="1:36">
      <c r="A84" s="47" t="s">
        <v>3</v>
      </c>
      <c r="T84" s="10"/>
      <c r="U84" s="10"/>
      <c r="V84" s="10"/>
      <c r="W84" s="10">
        <v>1060</v>
      </c>
      <c r="X84" s="10">
        <v>1126</v>
      </c>
      <c r="Y84" s="10">
        <v>1100</v>
      </c>
      <c r="Z84" s="10">
        <v>1252</v>
      </c>
      <c r="AA84" s="10">
        <v>1196</v>
      </c>
      <c r="AB84" s="10">
        <v>1210</v>
      </c>
      <c r="AC84" s="538">
        <v>1399</v>
      </c>
      <c r="AD84" s="538">
        <v>1322</v>
      </c>
      <c r="AE84" s="538">
        <v>1507</v>
      </c>
      <c r="AF84" s="538">
        <v>1724</v>
      </c>
      <c r="AG84" s="538">
        <v>1785</v>
      </c>
      <c r="AH84" s="538">
        <v>1714</v>
      </c>
      <c r="AI84" s="538">
        <v>1781</v>
      </c>
      <c r="AJ84" s="538">
        <v>1691</v>
      </c>
    </row>
    <row r="85" spans="1:36">
      <c r="A85" s="47" t="s">
        <v>193</v>
      </c>
      <c r="T85" s="10"/>
      <c r="U85" s="10"/>
      <c r="V85" s="10"/>
      <c r="W85" s="10">
        <v>490</v>
      </c>
      <c r="X85" s="10">
        <v>556</v>
      </c>
      <c r="Y85" s="10">
        <v>564</v>
      </c>
      <c r="Z85" s="10">
        <v>572</v>
      </c>
      <c r="AA85" s="10">
        <v>675</v>
      </c>
      <c r="AB85" s="10">
        <v>829</v>
      </c>
      <c r="AC85" s="538">
        <v>1030</v>
      </c>
      <c r="AD85" s="538">
        <v>1132</v>
      </c>
      <c r="AE85" s="538">
        <v>1206</v>
      </c>
      <c r="AF85" s="538">
        <v>1364</v>
      </c>
      <c r="AG85" s="538">
        <v>1513</v>
      </c>
      <c r="AH85" s="538">
        <v>1407</v>
      </c>
      <c r="AI85" s="538">
        <v>1489</v>
      </c>
      <c r="AJ85" s="538">
        <v>1509</v>
      </c>
    </row>
  </sheetData>
  <dataConsolidate/>
  <phoneticPr fontId="16" type="noConversion"/>
  <pageMargins left="0.16" right="0.16" top="0.75" bottom="0.75" header="0.16" footer="0.3"/>
  <pageSetup paperSize="9" scale="27"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E49"/>
  <sheetViews>
    <sheetView showGridLines="0" zoomScaleNormal="100" zoomScaleSheetLayoutView="75" workbookViewId="0">
      <pane xSplit="1" ySplit="4" topLeftCell="V5" activePane="bottomRight" state="frozen"/>
      <selection activeCell="A47" sqref="A47"/>
      <selection pane="topRight" activeCell="A47" sqref="A47"/>
      <selection pane="bottomLeft" activeCell="A47" sqref="A47"/>
      <selection pane="bottomRight"/>
    </sheetView>
  </sheetViews>
  <sheetFormatPr defaultColWidth="9.1328125" defaultRowHeight="12.75" outlineLevelCol="1"/>
  <cols>
    <col min="1" max="1" width="74" style="1" customWidth="1"/>
    <col min="2" max="2" width="8.1328125" style="1" hidden="1" customWidth="1" outlineLevel="1"/>
    <col min="3" max="5" width="9.1328125" style="1" hidden="1" customWidth="1" outlineLevel="1"/>
    <col min="6" max="6" width="8.1328125" style="1" hidden="1" customWidth="1" outlineLevel="1"/>
    <col min="7" max="13" width="9.1328125" style="1" hidden="1" customWidth="1" outlineLevel="1"/>
    <col min="14" max="14" width="9.1328125" style="1" collapsed="1"/>
    <col min="15" max="22" width="9.1328125" style="1"/>
    <col min="23" max="23" width="9.1328125" style="1" customWidth="1"/>
    <col min="24" max="16384" width="9.1328125" style="1"/>
  </cols>
  <sheetData>
    <row r="1" spans="1:31" s="7" customFormat="1" ht="13.15">
      <c r="A1" s="586" t="s">
        <v>11</v>
      </c>
      <c r="B1" s="587"/>
      <c r="C1" s="588"/>
      <c r="D1" s="588"/>
      <c r="E1" s="589"/>
      <c r="F1" s="586"/>
      <c r="G1" s="586"/>
      <c r="H1" s="586"/>
      <c r="I1" s="586"/>
      <c r="J1" s="590"/>
      <c r="K1" s="586"/>
      <c r="L1" s="586"/>
      <c r="M1" s="586"/>
      <c r="N1" s="590"/>
      <c r="O1" s="586"/>
      <c r="P1" s="586"/>
      <c r="Q1" s="586"/>
      <c r="R1" s="590"/>
      <c r="S1" s="586"/>
      <c r="T1" s="586"/>
      <c r="U1" s="591"/>
      <c r="V1" s="590"/>
      <c r="W1" s="586"/>
      <c r="X1" s="586"/>
      <c r="Y1" s="591"/>
      <c r="Z1" s="590"/>
      <c r="AA1" s="586"/>
      <c r="AB1" s="586"/>
      <c r="AC1" s="591"/>
      <c r="AD1" s="590"/>
      <c r="AE1" s="591"/>
    </row>
    <row r="2" spans="1:31" s="7" customFormat="1" ht="13.15">
      <c r="A2" s="592" t="s">
        <v>53</v>
      </c>
      <c r="B2" s="735"/>
      <c r="C2" s="736"/>
      <c r="D2" s="736"/>
      <c r="E2" s="737"/>
      <c r="F2" s="586"/>
      <c r="G2" s="586"/>
      <c r="H2" s="586"/>
      <c r="I2" s="586"/>
      <c r="J2" s="590"/>
      <c r="K2" s="586"/>
      <c r="L2" s="586"/>
      <c r="M2" s="586"/>
      <c r="N2" s="590"/>
      <c r="O2" s="586"/>
      <c r="P2" s="586"/>
      <c r="Q2" s="586"/>
      <c r="R2" s="590"/>
      <c r="S2" s="586"/>
      <c r="T2" s="586"/>
      <c r="U2" s="591"/>
      <c r="V2" s="590"/>
      <c r="W2" s="586"/>
      <c r="X2" s="586"/>
      <c r="Y2" s="591"/>
      <c r="Z2" s="590"/>
      <c r="AA2" s="586"/>
      <c r="AB2" s="586"/>
      <c r="AC2" s="591"/>
      <c r="AD2" s="590"/>
      <c r="AE2" s="591"/>
    </row>
    <row r="3" spans="1:31" ht="15">
      <c r="A3" s="624"/>
      <c r="B3" s="652" t="s">
        <v>309</v>
      </c>
      <c r="C3" s="625"/>
      <c r="D3" s="625"/>
      <c r="E3" s="634"/>
      <c r="F3" s="625">
        <v>2018</v>
      </c>
      <c r="G3" s="625"/>
      <c r="H3" s="625"/>
      <c r="I3" s="625"/>
      <c r="J3" s="652" t="s">
        <v>355</v>
      </c>
      <c r="K3" s="625"/>
      <c r="L3" s="625"/>
      <c r="M3" s="625"/>
      <c r="N3" s="652">
        <v>2020</v>
      </c>
      <c r="O3" s="625"/>
      <c r="P3" s="625"/>
      <c r="Q3" s="625"/>
      <c r="R3" s="652">
        <v>2021</v>
      </c>
      <c r="S3" s="625"/>
      <c r="T3" s="625"/>
      <c r="U3" s="634"/>
      <c r="V3" s="652">
        <v>2022</v>
      </c>
      <c r="W3" s="625"/>
      <c r="X3" s="625"/>
      <c r="Y3" s="634"/>
      <c r="Z3" s="652">
        <v>2023</v>
      </c>
      <c r="AA3" s="625"/>
      <c r="AB3" s="625"/>
      <c r="AC3" s="634"/>
      <c r="AD3" s="652">
        <v>2024</v>
      </c>
      <c r="AE3" s="634"/>
    </row>
    <row r="4" spans="1:31" ht="13.15">
      <c r="A4" s="624" t="s">
        <v>1</v>
      </c>
      <c r="B4" s="652" t="s">
        <v>9</v>
      </c>
      <c r="C4" s="625" t="s">
        <v>8</v>
      </c>
      <c r="D4" s="625" t="s">
        <v>7</v>
      </c>
      <c r="E4" s="634" t="s">
        <v>10</v>
      </c>
      <c r="F4" s="625" t="s">
        <v>9</v>
      </c>
      <c r="G4" s="625" t="s">
        <v>8</v>
      </c>
      <c r="H4" s="625" t="s">
        <v>7</v>
      </c>
      <c r="I4" s="625" t="s">
        <v>10</v>
      </c>
      <c r="J4" s="652" t="s">
        <v>9</v>
      </c>
      <c r="K4" s="625" t="s">
        <v>8</v>
      </c>
      <c r="L4" s="625" t="s">
        <v>7</v>
      </c>
      <c r="M4" s="625" t="s">
        <v>10</v>
      </c>
      <c r="N4" s="652" t="s">
        <v>9</v>
      </c>
      <c r="O4" s="625" t="s">
        <v>8</v>
      </c>
      <c r="P4" s="625" t="s">
        <v>7</v>
      </c>
      <c r="Q4" s="625" t="s">
        <v>10</v>
      </c>
      <c r="R4" s="652" t="s">
        <v>9</v>
      </c>
      <c r="S4" s="625" t="s">
        <v>8</v>
      </c>
      <c r="T4" s="625" t="s">
        <v>7</v>
      </c>
      <c r="U4" s="634" t="s">
        <v>10</v>
      </c>
      <c r="V4" s="652" t="s">
        <v>9</v>
      </c>
      <c r="W4" s="625" t="s">
        <v>8</v>
      </c>
      <c r="X4" s="625" t="s">
        <v>7</v>
      </c>
      <c r="Y4" s="634" t="s">
        <v>10</v>
      </c>
      <c r="Z4" s="652" t="s">
        <v>9</v>
      </c>
      <c r="AA4" s="625" t="s">
        <v>8</v>
      </c>
      <c r="AB4" s="625" t="s">
        <v>7</v>
      </c>
      <c r="AC4" s="634" t="s">
        <v>10</v>
      </c>
      <c r="AD4" s="652" t="s">
        <v>9</v>
      </c>
      <c r="AE4" s="634" t="s">
        <v>8</v>
      </c>
    </row>
    <row r="5" spans="1:31">
      <c r="A5" s="11" t="s">
        <v>18</v>
      </c>
      <c r="B5" s="200">
        <v>37383</v>
      </c>
      <c r="C5" s="12">
        <v>36295</v>
      </c>
      <c r="D5" s="189">
        <v>34992</v>
      </c>
      <c r="E5" s="201">
        <v>35151</v>
      </c>
      <c r="F5" s="12">
        <v>28993</v>
      </c>
      <c r="G5" s="12">
        <v>30263</v>
      </c>
      <c r="H5" s="12">
        <v>29948</v>
      </c>
      <c r="I5" s="201">
        <v>30025</v>
      </c>
      <c r="J5" s="167">
        <v>30886</v>
      </c>
      <c r="K5" s="167">
        <v>31367</v>
      </c>
      <c r="L5" s="167">
        <v>37956</v>
      </c>
      <c r="M5" s="167">
        <v>36549</v>
      </c>
      <c r="N5" s="506">
        <v>41319</v>
      </c>
      <c r="O5" s="167">
        <v>49606</v>
      </c>
      <c r="P5" s="167">
        <v>48795</v>
      </c>
      <c r="Q5" s="167">
        <v>45840</v>
      </c>
      <c r="R5" s="506">
        <v>47789</v>
      </c>
      <c r="S5" s="167">
        <v>47528</v>
      </c>
      <c r="T5" s="167">
        <v>49754</v>
      </c>
      <c r="U5" s="401">
        <v>50348</v>
      </c>
      <c r="V5" s="506">
        <v>51215</v>
      </c>
      <c r="W5" s="167">
        <v>56807</v>
      </c>
      <c r="X5" s="167">
        <v>67381</v>
      </c>
      <c r="Y5" s="401">
        <v>67067</v>
      </c>
      <c r="Z5" s="561">
        <v>67283</v>
      </c>
      <c r="AA5" s="167">
        <v>72561</v>
      </c>
      <c r="AB5" s="167">
        <v>71265</v>
      </c>
      <c r="AC5" s="401">
        <v>67501</v>
      </c>
      <c r="AD5" s="561">
        <v>72487</v>
      </c>
      <c r="AE5" s="401">
        <v>72455</v>
      </c>
    </row>
    <row r="6" spans="1:31">
      <c r="A6" s="11" t="s">
        <v>44</v>
      </c>
      <c r="B6" s="200">
        <v>2954</v>
      </c>
      <c r="C6" s="12">
        <v>2892</v>
      </c>
      <c r="D6" s="12">
        <v>2833</v>
      </c>
      <c r="E6" s="202">
        <v>2934</v>
      </c>
      <c r="F6" s="12">
        <v>1909</v>
      </c>
      <c r="G6" s="12">
        <v>2078</v>
      </c>
      <c r="H6" s="12">
        <v>2183</v>
      </c>
      <c r="I6" s="202">
        <v>2288</v>
      </c>
      <c r="J6" s="167">
        <v>2426</v>
      </c>
      <c r="K6" s="167">
        <v>2651</v>
      </c>
      <c r="L6" s="167">
        <v>2875</v>
      </c>
      <c r="M6" s="167">
        <v>2858</v>
      </c>
      <c r="N6" s="506">
        <v>2899</v>
      </c>
      <c r="O6" s="167">
        <v>2659</v>
      </c>
      <c r="P6" s="167">
        <v>2470</v>
      </c>
      <c r="Q6" s="167">
        <v>2241</v>
      </c>
      <c r="R6" s="506">
        <v>2257</v>
      </c>
      <c r="S6" s="167">
        <v>2422</v>
      </c>
      <c r="T6" s="167">
        <v>2395</v>
      </c>
      <c r="U6" s="401">
        <v>2342</v>
      </c>
      <c r="V6" s="506">
        <v>2437</v>
      </c>
      <c r="W6" s="167">
        <v>2566</v>
      </c>
      <c r="X6" s="167">
        <v>2702</v>
      </c>
      <c r="Y6" s="401">
        <v>2689</v>
      </c>
      <c r="Z6" s="561">
        <v>2805</v>
      </c>
      <c r="AA6" s="167">
        <v>4030</v>
      </c>
      <c r="AB6" s="167">
        <v>4228</v>
      </c>
      <c r="AC6" s="401">
        <v>4345</v>
      </c>
      <c r="AD6" s="561">
        <v>4829</v>
      </c>
      <c r="AE6" s="401">
        <v>5265</v>
      </c>
    </row>
    <row r="7" spans="1:31">
      <c r="A7" s="11" t="s">
        <v>45</v>
      </c>
      <c r="B7" s="200">
        <v>9720</v>
      </c>
      <c r="C7" s="12">
        <v>9450</v>
      </c>
      <c r="D7" s="12">
        <v>9226</v>
      </c>
      <c r="E7" s="202">
        <v>9523</v>
      </c>
      <c r="F7" s="12">
        <v>7674</v>
      </c>
      <c r="G7" s="12">
        <v>7890</v>
      </c>
      <c r="H7" s="12">
        <v>7875</v>
      </c>
      <c r="I7" s="202">
        <v>8099</v>
      </c>
      <c r="J7" s="167">
        <v>8357</v>
      </c>
      <c r="K7" s="167">
        <v>8378</v>
      </c>
      <c r="L7" s="167">
        <v>8445</v>
      </c>
      <c r="M7" s="167">
        <v>8021</v>
      </c>
      <c r="N7" s="506">
        <v>8573</v>
      </c>
      <c r="O7" s="167">
        <v>8187</v>
      </c>
      <c r="P7" s="167">
        <v>8180</v>
      </c>
      <c r="Q7" s="167">
        <v>7889</v>
      </c>
      <c r="R7" s="506">
        <v>8217</v>
      </c>
      <c r="S7" s="167">
        <v>8204</v>
      </c>
      <c r="T7" s="167">
        <v>8544</v>
      </c>
      <c r="U7" s="401">
        <v>8991</v>
      </c>
      <c r="V7" s="506">
        <v>9615</v>
      </c>
      <c r="W7" s="167">
        <v>10498</v>
      </c>
      <c r="X7" s="167">
        <v>12111</v>
      </c>
      <c r="Y7" s="401">
        <v>12720</v>
      </c>
      <c r="Z7" s="561">
        <v>13319</v>
      </c>
      <c r="AA7" s="167">
        <v>14349</v>
      </c>
      <c r="AB7" s="167">
        <v>14548</v>
      </c>
      <c r="AC7" s="401">
        <v>14358</v>
      </c>
      <c r="AD7" s="561">
        <v>15869</v>
      </c>
      <c r="AE7" s="401">
        <v>16163</v>
      </c>
    </row>
    <row r="8" spans="1:31">
      <c r="A8" s="11" t="s">
        <v>347</v>
      </c>
      <c r="B8" s="200"/>
      <c r="C8" s="12"/>
      <c r="D8" s="12"/>
      <c r="E8" s="202"/>
      <c r="F8" s="12"/>
      <c r="G8" s="12"/>
      <c r="H8" s="12"/>
      <c r="I8" s="202"/>
      <c r="J8" s="167">
        <v>3383</v>
      </c>
      <c r="K8" s="167">
        <v>3325</v>
      </c>
      <c r="L8" s="167">
        <v>3422</v>
      </c>
      <c r="M8" s="167">
        <v>3557</v>
      </c>
      <c r="N8" s="506">
        <v>3764</v>
      </c>
      <c r="O8" s="167">
        <v>3564</v>
      </c>
      <c r="P8" s="167">
        <v>3479</v>
      </c>
      <c r="Q8" s="167">
        <v>3261</v>
      </c>
      <c r="R8" s="506">
        <v>3359</v>
      </c>
      <c r="S8" s="167">
        <v>3244</v>
      </c>
      <c r="T8" s="167">
        <v>3158</v>
      </c>
      <c r="U8" s="401">
        <v>3244</v>
      </c>
      <c r="V8" s="506">
        <v>3213</v>
      </c>
      <c r="W8" s="167">
        <v>3470</v>
      </c>
      <c r="X8" s="167">
        <v>4423</v>
      </c>
      <c r="Y8" s="401">
        <v>4752</v>
      </c>
      <c r="Z8" s="561">
        <v>5490</v>
      </c>
      <c r="AA8" s="167">
        <v>5865</v>
      </c>
      <c r="AB8" s="167">
        <v>5814</v>
      </c>
      <c r="AC8" s="401">
        <v>5763</v>
      </c>
      <c r="AD8" s="561">
        <v>6156</v>
      </c>
      <c r="AE8" s="401">
        <v>6330</v>
      </c>
    </row>
    <row r="9" spans="1:31" s="7" customFormat="1" ht="12" customHeight="1">
      <c r="A9" s="11" t="s">
        <v>83</v>
      </c>
      <c r="B9" s="200">
        <v>2329</v>
      </c>
      <c r="C9" s="12">
        <v>2287</v>
      </c>
      <c r="D9" s="12">
        <v>2177</v>
      </c>
      <c r="E9" s="202">
        <v>2098</v>
      </c>
      <c r="F9" s="12">
        <v>1041</v>
      </c>
      <c r="G9" s="12">
        <v>1118</v>
      </c>
      <c r="H9" s="12">
        <v>937</v>
      </c>
      <c r="I9" s="202">
        <v>901</v>
      </c>
      <c r="J9" s="167">
        <v>1031</v>
      </c>
      <c r="K9" s="167">
        <v>1080</v>
      </c>
      <c r="L9" s="167">
        <v>1972</v>
      </c>
      <c r="M9" s="167">
        <v>1795</v>
      </c>
      <c r="N9" s="506">
        <v>3751</v>
      </c>
      <c r="O9" s="167">
        <v>1839</v>
      </c>
      <c r="P9" s="167">
        <v>1807</v>
      </c>
      <c r="Q9" s="167">
        <v>1706</v>
      </c>
      <c r="R9" s="506">
        <v>1656</v>
      </c>
      <c r="S9" s="167">
        <v>1668</v>
      </c>
      <c r="T9" s="167">
        <v>1695</v>
      </c>
      <c r="U9" s="401">
        <v>1962</v>
      </c>
      <c r="V9" s="506">
        <v>2188</v>
      </c>
      <c r="W9" s="167">
        <v>2374</v>
      </c>
      <c r="X9" s="167">
        <v>2420</v>
      </c>
      <c r="Y9" s="401">
        <v>2668</v>
      </c>
      <c r="Z9" s="561">
        <v>2578</v>
      </c>
      <c r="AA9" s="167">
        <v>2722</v>
      </c>
      <c r="AB9" s="167">
        <v>2740</v>
      </c>
      <c r="AC9" s="401">
        <v>2276</v>
      </c>
      <c r="AD9" s="561">
        <v>2312</v>
      </c>
      <c r="AE9" s="401">
        <v>2393</v>
      </c>
    </row>
    <row r="10" spans="1:31">
      <c r="A10" s="13" t="s">
        <v>19</v>
      </c>
      <c r="B10" s="203">
        <v>1496</v>
      </c>
      <c r="C10" s="14">
        <v>1626</v>
      </c>
      <c r="D10" s="14">
        <v>1699</v>
      </c>
      <c r="E10" s="204">
        <v>1537</v>
      </c>
      <c r="F10" s="14">
        <v>1917</v>
      </c>
      <c r="G10" s="14">
        <v>1997</v>
      </c>
      <c r="H10" s="14">
        <v>1800</v>
      </c>
      <c r="I10" s="204">
        <v>1619</v>
      </c>
      <c r="J10" s="508">
        <v>1769</v>
      </c>
      <c r="K10" s="508">
        <v>1898</v>
      </c>
      <c r="L10" s="508">
        <v>2051</v>
      </c>
      <c r="M10" s="508">
        <v>1449</v>
      </c>
      <c r="N10" s="509">
        <v>1802</v>
      </c>
      <c r="O10" s="508">
        <v>1560</v>
      </c>
      <c r="P10" s="508">
        <v>1640</v>
      </c>
      <c r="Q10" s="508">
        <v>1484</v>
      </c>
      <c r="R10" s="509">
        <v>1508</v>
      </c>
      <c r="S10" s="508">
        <v>1536</v>
      </c>
      <c r="T10" s="508">
        <v>1614</v>
      </c>
      <c r="U10" s="510">
        <v>1790</v>
      </c>
      <c r="V10" s="509">
        <v>1585</v>
      </c>
      <c r="W10" s="508">
        <v>1883</v>
      </c>
      <c r="X10" s="508">
        <v>2042</v>
      </c>
      <c r="Y10" s="510">
        <v>2193</v>
      </c>
      <c r="Z10" s="562">
        <v>2065</v>
      </c>
      <c r="AA10" s="508">
        <v>2420</v>
      </c>
      <c r="AB10" s="508">
        <v>2355</v>
      </c>
      <c r="AC10" s="510">
        <v>2234</v>
      </c>
      <c r="AD10" s="562">
        <v>2432</v>
      </c>
      <c r="AE10" s="510">
        <v>2275</v>
      </c>
    </row>
    <row r="11" spans="1:31" ht="13.15">
      <c r="A11" s="15" t="s">
        <v>41</v>
      </c>
      <c r="B11" s="205">
        <f t="shared" ref="B11:W11" si="0">SUM(B5:B10)</f>
        <v>53882</v>
      </c>
      <c r="C11" s="16">
        <f t="shared" si="0"/>
        <v>52550</v>
      </c>
      <c r="D11" s="16">
        <f t="shared" si="0"/>
        <v>50927</v>
      </c>
      <c r="E11" s="206">
        <f t="shared" si="0"/>
        <v>51243</v>
      </c>
      <c r="F11" s="16">
        <f t="shared" si="0"/>
        <v>41534</v>
      </c>
      <c r="G11" s="16">
        <f t="shared" si="0"/>
        <v>43346</v>
      </c>
      <c r="H11" s="16">
        <f t="shared" si="0"/>
        <v>42743</v>
      </c>
      <c r="I11" s="206">
        <f t="shared" si="0"/>
        <v>42932</v>
      </c>
      <c r="J11" s="16">
        <f>SUM(J5:J10)</f>
        <v>47852</v>
      </c>
      <c r="K11" s="16">
        <f t="shared" si="0"/>
        <v>48699</v>
      </c>
      <c r="L11" s="16">
        <f t="shared" si="0"/>
        <v>56721</v>
      </c>
      <c r="M11" s="16">
        <f t="shared" si="0"/>
        <v>54229</v>
      </c>
      <c r="N11" s="381">
        <f t="shared" si="0"/>
        <v>62108</v>
      </c>
      <c r="O11" s="16">
        <f t="shared" si="0"/>
        <v>67415</v>
      </c>
      <c r="P11" s="16">
        <f t="shared" si="0"/>
        <v>66371</v>
      </c>
      <c r="Q11" s="16">
        <f t="shared" si="0"/>
        <v>62421</v>
      </c>
      <c r="R11" s="381">
        <f t="shared" si="0"/>
        <v>64786</v>
      </c>
      <c r="S11" s="16">
        <f t="shared" si="0"/>
        <v>64602</v>
      </c>
      <c r="T11" s="16">
        <f t="shared" si="0"/>
        <v>67160</v>
      </c>
      <c r="U11" s="417">
        <f t="shared" si="0"/>
        <v>68677</v>
      </c>
      <c r="V11" s="381">
        <f t="shared" si="0"/>
        <v>70253</v>
      </c>
      <c r="W11" s="16">
        <f t="shared" si="0"/>
        <v>77598</v>
      </c>
      <c r="X11" s="16">
        <f t="shared" ref="X11" si="1">SUM(X5:X10)</f>
        <v>91079</v>
      </c>
      <c r="Y11" s="417">
        <f t="shared" ref="Y11:AE11" si="2">SUM(Y5:Y10)</f>
        <v>92089</v>
      </c>
      <c r="Z11" s="563">
        <f t="shared" si="2"/>
        <v>93540</v>
      </c>
      <c r="AA11" s="16">
        <f t="shared" si="2"/>
        <v>101947</v>
      </c>
      <c r="AB11" s="16">
        <f t="shared" si="2"/>
        <v>100950</v>
      </c>
      <c r="AC11" s="417">
        <f t="shared" si="2"/>
        <v>96477</v>
      </c>
      <c r="AD11" s="563">
        <f t="shared" si="2"/>
        <v>104085</v>
      </c>
      <c r="AE11" s="417">
        <f t="shared" si="2"/>
        <v>104881</v>
      </c>
    </row>
    <row r="12" spans="1:31">
      <c r="A12" s="11" t="s">
        <v>12</v>
      </c>
      <c r="B12" s="200">
        <v>18027</v>
      </c>
      <c r="C12" s="12">
        <v>18341</v>
      </c>
      <c r="D12" s="12">
        <v>18290</v>
      </c>
      <c r="E12" s="202">
        <v>18810</v>
      </c>
      <c r="F12" s="12">
        <v>12054</v>
      </c>
      <c r="G12" s="12">
        <v>12926</v>
      </c>
      <c r="H12" s="12">
        <v>13131</v>
      </c>
      <c r="I12" s="202">
        <v>12718</v>
      </c>
      <c r="J12" s="12">
        <v>14006</v>
      </c>
      <c r="K12" s="12">
        <v>14600</v>
      </c>
      <c r="L12" s="12">
        <v>15446</v>
      </c>
      <c r="M12" s="12">
        <v>14501</v>
      </c>
      <c r="N12" s="379">
        <v>16159</v>
      </c>
      <c r="O12" s="12">
        <v>16036</v>
      </c>
      <c r="P12" s="12">
        <v>14704</v>
      </c>
      <c r="Q12" s="12">
        <v>13450</v>
      </c>
      <c r="R12" s="379">
        <v>14696</v>
      </c>
      <c r="S12" s="12">
        <v>15242</v>
      </c>
      <c r="T12" s="12">
        <v>16622</v>
      </c>
      <c r="U12" s="415">
        <v>17801</v>
      </c>
      <c r="V12" s="379">
        <v>20361</v>
      </c>
      <c r="W12" s="12">
        <v>23609</v>
      </c>
      <c r="X12" s="12">
        <v>27113</v>
      </c>
      <c r="Y12" s="415">
        <v>27219</v>
      </c>
      <c r="Z12" s="200">
        <v>29819</v>
      </c>
      <c r="AA12" s="12">
        <v>32394</v>
      </c>
      <c r="AB12" s="12">
        <v>31979</v>
      </c>
      <c r="AC12" s="415">
        <v>29283</v>
      </c>
      <c r="AD12" s="200">
        <v>31065</v>
      </c>
      <c r="AE12" s="415">
        <v>30234</v>
      </c>
    </row>
    <row r="13" spans="1:31" s="7" customFormat="1" ht="13.15">
      <c r="A13" s="11" t="s">
        <v>20</v>
      </c>
      <c r="B13" s="200">
        <v>29991</v>
      </c>
      <c r="C13" s="12">
        <v>28677</v>
      </c>
      <c r="D13" s="12">
        <v>27934</v>
      </c>
      <c r="E13" s="202">
        <v>29994</v>
      </c>
      <c r="F13" s="12">
        <v>23503</v>
      </c>
      <c r="G13" s="12">
        <v>25562</v>
      </c>
      <c r="H13" s="12">
        <v>24297</v>
      </c>
      <c r="I13" s="202">
        <v>24503</v>
      </c>
      <c r="J13" s="12">
        <v>26207</v>
      </c>
      <c r="K13" s="12">
        <v>27360</v>
      </c>
      <c r="L13" s="12">
        <v>28504</v>
      </c>
      <c r="M13" s="12">
        <v>27861</v>
      </c>
      <c r="N13" s="379">
        <v>28064</v>
      </c>
      <c r="O13" s="12">
        <v>28049</v>
      </c>
      <c r="P13" s="12">
        <v>27464</v>
      </c>
      <c r="Q13" s="12">
        <v>25777</v>
      </c>
      <c r="R13" s="379">
        <v>28491</v>
      </c>
      <c r="S13" s="12">
        <v>29682</v>
      </c>
      <c r="T13" s="12">
        <v>30715</v>
      </c>
      <c r="U13" s="415">
        <v>30363</v>
      </c>
      <c r="V13" s="379">
        <v>32390</v>
      </c>
      <c r="W13" s="12">
        <v>36600</v>
      </c>
      <c r="X13" s="12">
        <v>40636</v>
      </c>
      <c r="Y13" s="415">
        <v>40849</v>
      </c>
      <c r="Z13" s="200">
        <v>41925</v>
      </c>
      <c r="AA13" s="12">
        <v>47323</v>
      </c>
      <c r="AB13" s="12">
        <v>47354</v>
      </c>
      <c r="AC13" s="415">
        <v>45072</v>
      </c>
      <c r="AD13" s="200">
        <v>47411</v>
      </c>
      <c r="AE13" s="415">
        <v>47714</v>
      </c>
    </row>
    <row r="14" spans="1:31">
      <c r="A14" s="11" t="s">
        <v>46</v>
      </c>
      <c r="B14" s="200">
        <v>1645</v>
      </c>
      <c r="C14" s="12">
        <v>1754</v>
      </c>
      <c r="D14" s="12">
        <v>1760</v>
      </c>
      <c r="E14" s="202">
        <v>1295</v>
      </c>
      <c r="F14" s="12">
        <v>86</v>
      </c>
      <c r="G14" s="12">
        <v>98</v>
      </c>
      <c r="H14" s="12">
        <v>291</v>
      </c>
      <c r="I14" s="202">
        <v>102</v>
      </c>
      <c r="J14" s="12">
        <v>97</v>
      </c>
      <c r="K14" s="12">
        <v>119</v>
      </c>
      <c r="L14" s="12">
        <v>213</v>
      </c>
      <c r="M14" s="12">
        <v>125</v>
      </c>
      <c r="N14" s="379">
        <v>815</v>
      </c>
      <c r="O14" s="12">
        <v>167</v>
      </c>
      <c r="P14" s="12">
        <v>138</v>
      </c>
      <c r="Q14" s="12">
        <v>58</v>
      </c>
      <c r="R14" s="379">
        <v>664</v>
      </c>
      <c r="S14" s="12">
        <v>624</v>
      </c>
      <c r="T14" s="12">
        <v>625</v>
      </c>
      <c r="U14" s="415">
        <v>847</v>
      </c>
      <c r="V14" s="379">
        <v>752</v>
      </c>
      <c r="W14" s="12">
        <v>1016</v>
      </c>
      <c r="X14" s="12">
        <v>1462</v>
      </c>
      <c r="Y14" s="415">
        <v>889</v>
      </c>
      <c r="Z14" s="200">
        <v>763</v>
      </c>
      <c r="AA14" s="12">
        <v>789</v>
      </c>
      <c r="AB14" s="12">
        <v>690</v>
      </c>
      <c r="AC14" s="415">
        <v>965</v>
      </c>
      <c r="AD14" s="200">
        <v>394</v>
      </c>
      <c r="AE14" s="415">
        <v>632</v>
      </c>
    </row>
    <row r="15" spans="1:31">
      <c r="A15" s="11" t="s">
        <v>21</v>
      </c>
      <c r="B15" s="200">
        <v>15191</v>
      </c>
      <c r="C15" s="12">
        <v>14550</v>
      </c>
      <c r="D15" s="12">
        <v>19742</v>
      </c>
      <c r="E15" s="202">
        <v>24496</v>
      </c>
      <c r="F15" s="12">
        <v>23249</v>
      </c>
      <c r="G15" s="12">
        <v>9521</v>
      </c>
      <c r="H15" s="12">
        <v>12023</v>
      </c>
      <c r="I15" s="202">
        <v>16414</v>
      </c>
      <c r="J15" s="12">
        <v>13495</v>
      </c>
      <c r="K15" s="12">
        <v>11720</v>
      </c>
      <c r="L15" s="12">
        <v>13645</v>
      </c>
      <c r="M15" s="12">
        <v>15005</v>
      </c>
      <c r="N15" s="379">
        <v>12837</v>
      </c>
      <c r="O15" s="12">
        <v>5277</v>
      </c>
      <c r="P15" s="12">
        <v>10251</v>
      </c>
      <c r="Q15" s="12">
        <v>11655</v>
      </c>
      <c r="R15" s="379">
        <v>14746</v>
      </c>
      <c r="S15" s="12">
        <v>13720</v>
      </c>
      <c r="T15" s="12">
        <v>17106</v>
      </c>
      <c r="U15" s="415">
        <v>18990</v>
      </c>
      <c r="V15" s="379">
        <v>24183</v>
      </c>
      <c r="W15" s="12">
        <v>10419</v>
      </c>
      <c r="X15" s="12">
        <v>9883</v>
      </c>
      <c r="Y15" s="415">
        <v>11254</v>
      </c>
      <c r="Z15" s="200">
        <v>9882</v>
      </c>
      <c r="AA15" s="12">
        <v>9509</v>
      </c>
      <c r="AB15" s="12">
        <v>12906</v>
      </c>
      <c r="AC15" s="415">
        <v>10887</v>
      </c>
      <c r="AD15" s="200">
        <v>16014</v>
      </c>
      <c r="AE15" s="415">
        <v>14495</v>
      </c>
    </row>
    <row r="16" spans="1:31">
      <c r="A16" s="13" t="s">
        <v>22</v>
      </c>
      <c r="B16" s="203">
        <v>2800</v>
      </c>
      <c r="C16" s="14">
        <v>3231</v>
      </c>
      <c r="D16" s="14">
        <v>2950</v>
      </c>
      <c r="E16" s="204">
        <v>193</v>
      </c>
      <c r="F16" s="14">
        <v>34202</v>
      </c>
      <c r="G16" s="14">
        <v>1</v>
      </c>
      <c r="H16" s="14">
        <v>1</v>
      </c>
      <c r="I16" s="204">
        <v>1</v>
      </c>
      <c r="J16" s="14">
        <v>1</v>
      </c>
      <c r="K16" s="14">
        <v>1</v>
      </c>
      <c r="L16" s="14">
        <v>1</v>
      </c>
      <c r="M16" s="14">
        <v>1</v>
      </c>
      <c r="N16" s="380">
        <v>1</v>
      </c>
      <c r="O16" s="14">
        <v>6</v>
      </c>
      <c r="P16" s="14">
        <v>5</v>
      </c>
      <c r="Q16" s="14">
        <v>5</v>
      </c>
      <c r="R16" s="380">
        <v>5</v>
      </c>
      <c r="S16" s="14">
        <v>5</v>
      </c>
      <c r="T16" s="14">
        <v>5</v>
      </c>
      <c r="U16" s="416">
        <v>5</v>
      </c>
      <c r="V16" s="380">
        <v>5</v>
      </c>
      <c r="W16" s="14">
        <v>1</v>
      </c>
      <c r="X16" s="14">
        <v>1</v>
      </c>
      <c r="Y16" s="416">
        <v>1</v>
      </c>
      <c r="Z16" s="203">
        <v>1</v>
      </c>
      <c r="AA16" s="14">
        <v>1</v>
      </c>
      <c r="AB16" s="14">
        <v>1</v>
      </c>
      <c r="AC16" s="416">
        <v>0</v>
      </c>
      <c r="AD16" s="203">
        <v>0</v>
      </c>
      <c r="AE16" s="416">
        <v>0</v>
      </c>
    </row>
    <row r="17" spans="1:31" ht="13.15">
      <c r="A17" s="17" t="s">
        <v>42</v>
      </c>
      <c r="B17" s="207">
        <f t="shared" ref="B17:G17" si="3">SUM(B12:B16)</f>
        <v>67654</v>
      </c>
      <c r="C17" s="18">
        <f t="shared" si="3"/>
        <v>66553</v>
      </c>
      <c r="D17" s="18">
        <f t="shared" si="3"/>
        <v>70676</v>
      </c>
      <c r="E17" s="208">
        <f t="shared" si="3"/>
        <v>74788</v>
      </c>
      <c r="F17" s="18">
        <f t="shared" si="3"/>
        <v>93094</v>
      </c>
      <c r="G17" s="18">
        <f t="shared" si="3"/>
        <v>48108</v>
      </c>
      <c r="H17" s="18">
        <f>SUM(H12:H16)</f>
        <v>49743</v>
      </c>
      <c r="I17" s="208">
        <f>SUM(I12:I16)</f>
        <v>53738</v>
      </c>
      <c r="J17" s="18">
        <f t="shared" ref="J17" si="4">SUM(J12:J16)</f>
        <v>53806</v>
      </c>
      <c r="K17" s="18">
        <f t="shared" ref="K17:R17" si="5">SUM(K12:K16)</f>
        <v>53800</v>
      </c>
      <c r="L17" s="18">
        <f t="shared" si="5"/>
        <v>57809</v>
      </c>
      <c r="M17" s="18">
        <f t="shared" si="5"/>
        <v>57493</v>
      </c>
      <c r="N17" s="382">
        <f t="shared" si="5"/>
        <v>57876</v>
      </c>
      <c r="O17" s="18">
        <f t="shared" si="5"/>
        <v>49535</v>
      </c>
      <c r="P17" s="18">
        <f t="shared" ref="P17" si="6">SUM(P12:P16)</f>
        <v>52562</v>
      </c>
      <c r="Q17" s="18">
        <f t="shared" si="5"/>
        <v>50945</v>
      </c>
      <c r="R17" s="382">
        <f t="shared" si="5"/>
        <v>58602</v>
      </c>
      <c r="S17" s="18">
        <f t="shared" ref="S17:U17" si="7">SUM(S12:S16)</f>
        <v>59273</v>
      </c>
      <c r="T17" s="18">
        <f t="shared" si="7"/>
        <v>65073</v>
      </c>
      <c r="U17" s="418">
        <f t="shared" si="7"/>
        <v>68006</v>
      </c>
      <c r="V17" s="382">
        <f t="shared" ref="V17:W17" si="8">SUM(V12:V16)</f>
        <v>77691</v>
      </c>
      <c r="W17" s="18">
        <f t="shared" si="8"/>
        <v>71645</v>
      </c>
      <c r="X17" s="18">
        <f t="shared" ref="X17:Z17" si="9">SUM(X12:X16)</f>
        <v>79095</v>
      </c>
      <c r="Y17" s="418">
        <f t="shared" si="9"/>
        <v>80212</v>
      </c>
      <c r="Z17" s="207">
        <f t="shared" si="9"/>
        <v>82390</v>
      </c>
      <c r="AA17" s="18">
        <f>SUM(AA12:AA16)</f>
        <v>90016</v>
      </c>
      <c r="AB17" s="18">
        <f>SUM(AB12:AB16)</f>
        <v>92930</v>
      </c>
      <c r="AC17" s="418">
        <f>SUM(AC12:AC16)</f>
        <v>86207</v>
      </c>
      <c r="AD17" s="207">
        <f>SUM(AD12:AD16)</f>
        <v>94884</v>
      </c>
      <c r="AE17" s="418">
        <f>SUM(AE12:AE16)</f>
        <v>93075</v>
      </c>
    </row>
    <row r="18" spans="1:31" ht="15" customHeight="1">
      <c r="A18" s="15" t="s">
        <v>43</v>
      </c>
      <c r="B18" s="205">
        <f t="shared" ref="B18:G18" si="10">+B11+B17</f>
        <v>121536</v>
      </c>
      <c r="C18" s="16">
        <f t="shared" si="10"/>
        <v>119103</v>
      </c>
      <c r="D18" s="16">
        <f t="shared" si="10"/>
        <v>121603</v>
      </c>
      <c r="E18" s="206">
        <f t="shared" si="10"/>
        <v>126031</v>
      </c>
      <c r="F18" s="16">
        <f t="shared" si="10"/>
        <v>134628</v>
      </c>
      <c r="G18" s="16">
        <f t="shared" si="10"/>
        <v>91454</v>
      </c>
      <c r="H18" s="16">
        <f t="shared" ref="H18:M18" si="11">+H11+H17</f>
        <v>92486</v>
      </c>
      <c r="I18" s="206">
        <f t="shared" si="11"/>
        <v>96670</v>
      </c>
      <c r="J18" s="16">
        <f t="shared" si="11"/>
        <v>101658</v>
      </c>
      <c r="K18" s="16">
        <f t="shared" si="11"/>
        <v>102499</v>
      </c>
      <c r="L18" s="16">
        <f t="shared" si="11"/>
        <v>114530</v>
      </c>
      <c r="M18" s="16">
        <f t="shared" si="11"/>
        <v>111722</v>
      </c>
      <c r="N18" s="383">
        <f t="shared" ref="N18:O18" si="12">+N11+N17</f>
        <v>119984</v>
      </c>
      <c r="O18" s="16">
        <f t="shared" si="12"/>
        <v>116950</v>
      </c>
      <c r="P18" s="16">
        <f t="shared" ref="P18:R18" si="13">+P11+P17</f>
        <v>118933</v>
      </c>
      <c r="Q18" s="16">
        <f t="shared" si="13"/>
        <v>113366</v>
      </c>
      <c r="R18" s="383">
        <f t="shared" si="13"/>
        <v>123388</v>
      </c>
      <c r="S18" s="16">
        <f t="shared" ref="S18:U18" si="14">+S11+S17</f>
        <v>123875</v>
      </c>
      <c r="T18" s="16">
        <f t="shared" si="14"/>
        <v>132233</v>
      </c>
      <c r="U18" s="417">
        <f t="shared" si="14"/>
        <v>136683</v>
      </c>
      <c r="V18" s="383">
        <f t="shared" ref="V18:W18" si="15">+V11+V17</f>
        <v>147944</v>
      </c>
      <c r="W18" s="16">
        <f t="shared" si="15"/>
        <v>149243</v>
      </c>
      <c r="X18" s="16">
        <f t="shared" ref="X18:Z18" si="16">+X11+X17</f>
        <v>170174</v>
      </c>
      <c r="Y18" s="417">
        <f t="shared" si="16"/>
        <v>172301</v>
      </c>
      <c r="Z18" s="205">
        <f t="shared" si="16"/>
        <v>175930</v>
      </c>
      <c r="AA18" s="16">
        <f>+AA11+AA17</f>
        <v>191963</v>
      </c>
      <c r="AB18" s="16">
        <f>+AB11+AB17</f>
        <v>193880</v>
      </c>
      <c r="AC18" s="417">
        <f>+AC11+AC17</f>
        <v>182684</v>
      </c>
      <c r="AD18" s="205">
        <f>+AD11+AD17</f>
        <v>198969</v>
      </c>
      <c r="AE18" s="417">
        <f>+AE11+AE17</f>
        <v>197956</v>
      </c>
    </row>
    <row r="19" spans="1:31">
      <c r="A19" s="11"/>
      <c r="B19" s="200"/>
      <c r="C19" s="12"/>
      <c r="D19" s="12"/>
      <c r="E19" s="209"/>
      <c r="F19" s="12"/>
      <c r="G19" s="12"/>
      <c r="H19" s="12"/>
      <c r="I19" s="209"/>
      <c r="N19" s="384"/>
      <c r="R19" s="384"/>
      <c r="U19" s="341"/>
      <c r="V19" s="384"/>
      <c r="Y19" s="341"/>
      <c r="Z19" s="339"/>
      <c r="AC19" s="341"/>
      <c r="AD19" s="339"/>
      <c r="AE19" s="341"/>
    </row>
    <row r="20" spans="1:31">
      <c r="A20" s="11" t="s">
        <v>91</v>
      </c>
      <c r="B20" s="200">
        <v>56389</v>
      </c>
      <c r="C20" s="12">
        <v>51607</v>
      </c>
      <c r="D20" s="12">
        <v>54616</v>
      </c>
      <c r="E20" s="202">
        <v>60517</v>
      </c>
      <c r="F20" s="12">
        <v>67500</v>
      </c>
      <c r="G20" s="12">
        <v>34952</v>
      </c>
      <c r="H20" s="12">
        <v>37336</v>
      </c>
      <c r="I20" s="202">
        <v>42425</v>
      </c>
      <c r="J20" s="12">
        <v>47402</v>
      </c>
      <c r="K20" s="12">
        <v>44203</v>
      </c>
      <c r="L20" s="12">
        <v>50525</v>
      </c>
      <c r="M20" s="12">
        <v>53231</v>
      </c>
      <c r="N20" s="379">
        <v>58748</v>
      </c>
      <c r="O20" s="12">
        <v>54150</v>
      </c>
      <c r="P20" s="12">
        <v>56734</v>
      </c>
      <c r="Q20" s="12">
        <v>53215</v>
      </c>
      <c r="R20" s="379">
        <v>60842</v>
      </c>
      <c r="S20" s="12">
        <v>55713</v>
      </c>
      <c r="T20" s="12">
        <v>61856</v>
      </c>
      <c r="U20" s="415">
        <v>67633</v>
      </c>
      <c r="V20" s="379">
        <v>74435</v>
      </c>
      <c r="W20" s="12">
        <v>65845</v>
      </c>
      <c r="X20" s="12">
        <v>76659</v>
      </c>
      <c r="Y20" s="415">
        <v>79976</v>
      </c>
      <c r="Z20" s="200">
        <v>85913</v>
      </c>
      <c r="AA20" s="12">
        <v>85663</v>
      </c>
      <c r="AB20" s="12">
        <v>92445</v>
      </c>
      <c r="AC20" s="415">
        <v>91450</v>
      </c>
      <c r="AD20" s="200">
        <v>104487</v>
      </c>
      <c r="AE20" s="415">
        <v>97986</v>
      </c>
    </row>
    <row r="21" spans="1:31">
      <c r="A21" s="13" t="s">
        <v>88</v>
      </c>
      <c r="B21" s="203">
        <v>87</v>
      </c>
      <c r="C21" s="14">
        <v>74</v>
      </c>
      <c r="D21" s="14">
        <v>75</v>
      </c>
      <c r="E21" s="204">
        <v>84</v>
      </c>
      <c r="F21" s="14">
        <v>91</v>
      </c>
      <c r="G21" s="14">
        <v>50</v>
      </c>
      <c r="H21" s="14">
        <v>41</v>
      </c>
      <c r="I21" s="204">
        <v>47</v>
      </c>
      <c r="J21" s="14">
        <v>54</v>
      </c>
      <c r="K21" s="14">
        <v>59</v>
      </c>
      <c r="L21" s="14">
        <v>57</v>
      </c>
      <c r="M21" s="14">
        <v>59</v>
      </c>
      <c r="N21" s="380">
        <v>64</v>
      </c>
      <c r="O21" s="14">
        <v>332</v>
      </c>
      <c r="P21" s="14">
        <v>339</v>
      </c>
      <c r="Q21" s="14">
        <v>319</v>
      </c>
      <c r="R21" s="380">
        <v>326</v>
      </c>
      <c r="S21" s="14">
        <v>17</v>
      </c>
      <c r="T21" s="14">
        <v>1</v>
      </c>
      <c r="U21" s="416">
        <v>1</v>
      </c>
      <c r="V21" s="380">
        <v>1</v>
      </c>
      <c r="W21" s="14">
        <v>1</v>
      </c>
      <c r="X21" s="14">
        <v>50</v>
      </c>
      <c r="Y21" s="416">
        <v>50</v>
      </c>
      <c r="Z21" s="203">
        <v>55</v>
      </c>
      <c r="AA21" s="14">
        <v>52</v>
      </c>
      <c r="AB21" s="14">
        <v>53</v>
      </c>
      <c r="AC21" s="416">
        <v>50</v>
      </c>
      <c r="AD21" s="203">
        <v>57</v>
      </c>
      <c r="AE21" s="416">
        <v>70</v>
      </c>
    </row>
    <row r="22" spans="1:31" ht="13.15">
      <c r="A22" s="15" t="s">
        <v>47</v>
      </c>
      <c r="B22" s="205">
        <f t="shared" ref="B22:G22" si="17">SUM(B20:B21)</f>
        <v>56476</v>
      </c>
      <c r="C22" s="16">
        <f t="shared" si="17"/>
        <v>51681</v>
      </c>
      <c r="D22" s="16">
        <f t="shared" si="17"/>
        <v>54691</v>
      </c>
      <c r="E22" s="206">
        <f t="shared" si="17"/>
        <v>60601</v>
      </c>
      <c r="F22" s="16">
        <f t="shared" si="17"/>
        <v>67591</v>
      </c>
      <c r="G22" s="16">
        <f t="shared" si="17"/>
        <v>35002</v>
      </c>
      <c r="H22" s="16">
        <f>SUM(H20:H21)</f>
        <v>37377</v>
      </c>
      <c r="I22" s="206">
        <f>SUM(I20:I21)</f>
        <v>42472</v>
      </c>
      <c r="J22" s="16">
        <f t="shared" ref="J22" si="18">SUM(J20:J21)</f>
        <v>47456</v>
      </c>
      <c r="K22" s="16">
        <f t="shared" ref="K22:R22" si="19">SUM(K20:K21)</f>
        <v>44262</v>
      </c>
      <c r="L22" s="16">
        <f t="shared" si="19"/>
        <v>50582</v>
      </c>
      <c r="M22" s="16">
        <f t="shared" si="19"/>
        <v>53290</v>
      </c>
      <c r="N22" s="383">
        <f t="shared" si="19"/>
        <v>58812</v>
      </c>
      <c r="O22" s="16">
        <f t="shared" si="19"/>
        <v>54482</v>
      </c>
      <c r="P22" s="16">
        <f t="shared" ref="P22" si="20">SUM(P20:P21)</f>
        <v>57073</v>
      </c>
      <c r="Q22" s="16">
        <f t="shared" si="19"/>
        <v>53534</v>
      </c>
      <c r="R22" s="383">
        <f t="shared" si="19"/>
        <v>61168</v>
      </c>
      <c r="S22" s="16">
        <f t="shared" ref="S22:U22" si="21">SUM(S20:S21)</f>
        <v>55730</v>
      </c>
      <c r="T22" s="16">
        <f t="shared" si="21"/>
        <v>61857</v>
      </c>
      <c r="U22" s="417">
        <f t="shared" si="21"/>
        <v>67634</v>
      </c>
      <c r="V22" s="383">
        <f t="shared" ref="V22:W22" si="22">SUM(V20:V21)</f>
        <v>74436</v>
      </c>
      <c r="W22" s="16">
        <f t="shared" si="22"/>
        <v>65846</v>
      </c>
      <c r="X22" s="16">
        <f t="shared" ref="X22:Z22" si="23">SUM(X20:X21)</f>
        <v>76709</v>
      </c>
      <c r="Y22" s="417">
        <f t="shared" si="23"/>
        <v>80026</v>
      </c>
      <c r="Z22" s="205">
        <f t="shared" si="23"/>
        <v>85968</v>
      </c>
      <c r="AA22" s="16">
        <f>SUM(AA20:AA21)</f>
        <v>85715</v>
      </c>
      <c r="AB22" s="16">
        <f>SUM(AB20:AB21)</f>
        <v>92498</v>
      </c>
      <c r="AC22" s="417">
        <f>SUM(AC20:AC21)</f>
        <v>91500</v>
      </c>
      <c r="AD22" s="205">
        <f>SUM(AD20:AD21)</f>
        <v>104544</v>
      </c>
      <c r="AE22" s="417">
        <f>SUM(AE20:AE21)</f>
        <v>98056</v>
      </c>
    </row>
    <row r="23" spans="1:31">
      <c r="A23" s="11" t="s">
        <v>93</v>
      </c>
      <c r="B23" s="200">
        <v>23097</v>
      </c>
      <c r="C23" s="12">
        <v>23315</v>
      </c>
      <c r="D23" s="12">
        <v>23013</v>
      </c>
      <c r="E23" s="202">
        <v>23635</v>
      </c>
      <c r="F23" s="12">
        <v>16652</v>
      </c>
      <c r="G23" s="12">
        <v>14671</v>
      </c>
      <c r="H23" s="12">
        <v>14484</v>
      </c>
      <c r="I23" s="202">
        <v>14415</v>
      </c>
      <c r="J23" s="12">
        <v>17086</v>
      </c>
      <c r="K23" s="12">
        <v>17313</v>
      </c>
      <c r="L23" s="12">
        <v>20838</v>
      </c>
      <c r="M23" s="12">
        <v>20400</v>
      </c>
      <c r="N23" s="379">
        <v>21641</v>
      </c>
      <c r="O23" s="12">
        <v>22604</v>
      </c>
      <c r="P23" s="12">
        <v>22659</v>
      </c>
      <c r="Q23" s="12">
        <v>21669</v>
      </c>
      <c r="R23" s="379">
        <v>21105</v>
      </c>
      <c r="S23" s="12">
        <v>21904</v>
      </c>
      <c r="T23" s="12">
        <v>22022</v>
      </c>
      <c r="U23" s="415">
        <v>20893</v>
      </c>
      <c r="V23" s="379">
        <v>20966</v>
      </c>
      <c r="W23" s="12">
        <v>21833</v>
      </c>
      <c r="X23" s="12">
        <v>23204</v>
      </c>
      <c r="Y23" s="415">
        <v>23770</v>
      </c>
      <c r="Z23" s="200">
        <v>29375</v>
      </c>
      <c r="AA23" s="12">
        <v>32061</v>
      </c>
      <c r="AB23" s="12">
        <v>31250</v>
      </c>
      <c r="AC23" s="415">
        <v>29967</v>
      </c>
      <c r="AD23" s="200">
        <v>31445</v>
      </c>
      <c r="AE23" s="415">
        <v>31159</v>
      </c>
    </row>
    <row r="24" spans="1:31">
      <c r="A24" s="11" t="s">
        <v>48</v>
      </c>
      <c r="B24" s="200">
        <v>4111</v>
      </c>
      <c r="C24" s="12">
        <v>3332</v>
      </c>
      <c r="D24" s="12">
        <v>3252</v>
      </c>
      <c r="E24" s="202">
        <v>3034</v>
      </c>
      <c r="F24" s="12">
        <v>2934</v>
      </c>
      <c r="G24" s="12">
        <v>3034</v>
      </c>
      <c r="H24" s="12">
        <v>3007</v>
      </c>
      <c r="I24" s="202">
        <v>2837</v>
      </c>
      <c r="J24" s="12">
        <v>3294</v>
      </c>
      <c r="K24" s="12">
        <v>3279</v>
      </c>
      <c r="L24" s="12">
        <v>3637</v>
      </c>
      <c r="M24" s="12">
        <v>3488</v>
      </c>
      <c r="N24" s="379">
        <v>3075</v>
      </c>
      <c r="O24" s="12">
        <v>3480</v>
      </c>
      <c r="P24" s="12">
        <v>3543</v>
      </c>
      <c r="Q24" s="12">
        <v>3488</v>
      </c>
      <c r="R24" s="379">
        <v>2837</v>
      </c>
      <c r="S24" s="12">
        <v>2564</v>
      </c>
      <c r="T24" s="12">
        <v>2530</v>
      </c>
      <c r="U24" s="415">
        <v>3114</v>
      </c>
      <c r="V24" s="379">
        <v>2554</v>
      </c>
      <c r="W24" s="12">
        <v>1977</v>
      </c>
      <c r="X24" s="12">
        <v>1784</v>
      </c>
      <c r="Y24" s="415">
        <v>2380</v>
      </c>
      <c r="Z24" s="200">
        <v>2419</v>
      </c>
      <c r="AA24" s="12">
        <v>2492</v>
      </c>
      <c r="AB24" s="12">
        <v>2324</v>
      </c>
      <c r="AC24" s="415">
        <v>2584</v>
      </c>
      <c r="AD24" s="200">
        <v>2715</v>
      </c>
      <c r="AE24" s="415">
        <v>2476</v>
      </c>
    </row>
    <row r="25" spans="1:31">
      <c r="A25" s="11" t="s">
        <v>23</v>
      </c>
      <c r="B25" s="210">
        <v>1651</v>
      </c>
      <c r="C25" s="149">
        <v>1729</v>
      </c>
      <c r="D25" s="149">
        <v>1696</v>
      </c>
      <c r="E25" s="211">
        <v>1720</v>
      </c>
      <c r="F25" s="149">
        <v>1380</v>
      </c>
      <c r="G25" s="149">
        <v>1366</v>
      </c>
      <c r="H25" s="149">
        <v>1344</v>
      </c>
      <c r="I25" s="211">
        <v>1282</v>
      </c>
      <c r="J25" s="149">
        <v>1208</v>
      </c>
      <c r="K25" s="149">
        <v>1310</v>
      </c>
      <c r="L25" s="149">
        <v>1304</v>
      </c>
      <c r="M25" s="149">
        <v>1410</v>
      </c>
      <c r="N25" s="385">
        <v>1365</v>
      </c>
      <c r="O25" s="149">
        <v>1500</v>
      </c>
      <c r="P25" s="149">
        <v>1478</v>
      </c>
      <c r="Q25" s="149">
        <v>1473</v>
      </c>
      <c r="R25" s="385">
        <v>1736</v>
      </c>
      <c r="S25" s="149">
        <v>1879</v>
      </c>
      <c r="T25" s="149">
        <v>1995</v>
      </c>
      <c r="U25" s="419">
        <v>2014</v>
      </c>
      <c r="V25" s="385">
        <v>1825</v>
      </c>
      <c r="W25" s="149">
        <v>1673</v>
      </c>
      <c r="X25" s="149">
        <v>1793</v>
      </c>
      <c r="Y25" s="419">
        <v>1922</v>
      </c>
      <c r="Z25" s="210">
        <v>1842</v>
      </c>
      <c r="AA25" s="149">
        <v>2116</v>
      </c>
      <c r="AB25" s="149">
        <v>2097</v>
      </c>
      <c r="AC25" s="419">
        <v>2154</v>
      </c>
      <c r="AD25" s="210">
        <v>2279</v>
      </c>
      <c r="AE25" s="419">
        <v>2285</v>
      </c>
    </row>
    <row r="26" spans="1:31" s="8" customFormat="1">
      <c r="A26" s="13" t="s">
        <v>84</v>
      </c>
      <c r="B26" s="212">
        <v>435</v>
      </c>
      <c r="C26" s="150">
        <v>611</v>
      </c>
      <c r="D26" s="150">
        <v>669</v>
      </c>
      <c r="E26" s="213">
        <v>438</v>
      </c>
      <c r="F26" s="150">
        <v>624</v>
      </c>
      <c r="G26" s="150">
        <v>658</v>
      </c>
      <c r="H26" s="150">
        <v>592</v>
      </c>
      <c r="I26" s="213">
        <v>619</v>
      </c>
      <c r="J26" s="150">
        <v>732</v>
      </c>
      <c r="K26" s="150">
        <v>771</v>
      </c>
      <c r="L26" s="150">
        <v>794</v>
      </c>
      <c r="M26" s="150">
        <v>702</v>
      </c>
      <c r="N26" s="386">
        <v>1003</v>
      </c>
      <c r="O26" s="150">
        <v>1856</v>
      </c>
      <c r="P26" s="150">
        <v>1949</v>
      </c>
      <c r="Q26" s="150">
        <v>1736</v>
      </c>
      <c r="R26" s="386">
        <v>2025</v>
      </c>
      <c r="S26" s="150">
        <v>1987</v>
      </c>
      <c r="T26" s="150">
        <v>2190</v>
      </c>
      <c r="U26" s="420">
        <v>2225</v>
      </c>
      <c r="V26" s="386">
        <v>2230</v>
      </c>
      <c r="W26" s="150">
        <v>2579</v>
      </c>
      <c r="X26" s="150">
        <v>2954</v>
      </c>
      <c r="Y26" s="420">
        <v>2745</v>
      </c>
      <c r="Z26" s="212">
        <v>2575</v>
      </c>
      <c r="AA26" s="150">
        <v>2607</v>
      </c>
      <c r="AB26" s="150">
        <v>2366</v>
      </c>
      <c r="AC26" s="420">
        <v>2267</v>
      </c>
      <c r="AD26" s="212">
        <v>2405</v>
      </c>
      <c r="AE26" s="420">
        <v>2220</v>
      </c>
    </row>
    <row r="27" spans="1:31" s="8" customFormat="1" ht="13.15">
      <c r="A27" s="15" t="s">
        <v>49</v>
      </c>
      <c r="B27" s="205">
        <f t="shared" ref="B27:I27" si="24">SUM(B23:B26)</f>
        <v>29294</v>
      </c>
      <c r="C27" s="16">
        <f t="shared" si="24"/>
        <v>28987</v>
      </c>
      <c r="D27" s="16">
        <f t="shared" si="24"/>
        <v>28630</v>
      </c>
      <c r="E27" s="206">
        <f t="shared" si="24"/>
        <v>28827</v>
      </c>
      <c r="F27" s="16">
        <f t="shared" si="24"/>
        <v>21590</v>
      </c>
      <c r="G27" s="16">
        <f t="shared" si="24"/>
        <v>19729</v>
      </c>
      <c r="H27" s="16">
        <f t="shared" si="24"/>
        <v>19427</v>
      </c>
      <c r="I27" s="206">
        <f t="shared" si="24"/>
        <v>19153</v>
      </c>
      <c r="J27" s="16">
        <f t="shared" ref="J27:O27" si="25">SUM(J23:J26)</f>
        <v>22320</v>
      </c>
      <c r="K27" s="16">
        <f t="shared" si="25"/>
        <v>22673</v>
      </c>
      <c r="L27" s="16">
        <f t="shared" si="25"/>
        <v>26573</v>
      </c>
      <c r="M27" s="16">
        <f t="shared" si="25"/>
        <v>26000</v>
      </c>
      <c r="N27" s="383">
        <f t="shared" si="25"/>
        <v>27084</v>
      </c>
      <c r="O27" s="16">
        <f t="shared" si="25"/>
        <v>29440</v>
      </c>
      <c r="P27" s="16">
        <f t="shared" ref="P27:R27" si="26">SUM(P23:P26)</f>
        <v>29629</v>
      </c>
      <c r="Q27" s="16">
        <f t="shared" si="26"/>
        <v>28366</v>
      </c>
      <c r="R27" s="383">
        <f t="shared" si="26"/>
        <v>27703</v>
      </c>
      <c r="S27" s="16">
        <f t="shared" ref="S27:U27" si="27">SUM(S23:S26)</f>
        <v>28334</v>
      </c>
      <c r="T27" s="16">
        <f t="shared" si="27"/>
        <v>28737</v>
      </c>
      <c r="U27" s="417">
        <f t="shared" si="27"/>
        <v>28246</v>
      </c>
      <c r="V27" s="383">
        <f t="shared" ref="V27:W27" si="28">SUM(V23:V26)</f>
        <v>27575</v>
      </c>
      <c r="W27" s="16">
        <f t="shared" si="28"/>
        <v>28062</v>
      </c>
      <c r="X27" s="16">
        <f t="shared" ref="X27:Z27" si="29">SUM(X23:X26)</f>
        <v>29735</v>
      </c>
      <c r="Y27" s="417">
        <f t="shared" si="29"/>
        <v>30817</v>
      </c>
      <c r="Z27" s="205">
        <f t="shared" si="29"/>
        <v>36211</v>
      </c>
      <c r="AA27" s="16">
        <f>SUM(AA23:AA26)</f>
        <v>39276</v>
      </c>
      <c r="AB27" s="16">
        <f>SUM(AB23:AB26)</f>
        <v>38037</v>
      </c>
      <c r="AC27" s="417">
        <f>SUM(AC23:AC26)</f>
        <v>36972</v>
      </c>
      <c r="AD27" s="205">
        <f>SUM(AD23:AD26)</f>
        <v>38844</v>
      </c>
      <c r="AE27" s="417">
        <f>SUM(AE23:AE26)</f>
        <v>38140</v>
      </c>
    </row>
    <row r="28" spans="1:31" s="8" customFormat="1">
      <c r="A28" s="11" t="s">
        <v>93</v>
      </c>
      <c r="B28" s="200">
        <v>1961</v>
      </c>
      <c r="C28" s="12">
        <v>1869</v>
      </c>
      <c r="D28" s="12">
        <v>1602</v>
      </c>
      <c r="E28" s="202">
        <v>1513</v>
      </c>
      <c r="F28" s="12">
        <v>6314</v>
      </c>
      <c r="G28" s="12">
        <v>6297</v>
      </c>
      <c r="H28" s="12">
        <v>6177</v>
      </c>
      <c r="I28" s="202">
        <v>5966</v>
      </c>
      <c r="J28" s="12">
        <v>1737</v>
      </c>
      <c r="K28" s="12">
        <v>2182</v>
      </c>
      <c r="L28" s="12">
        <v>2588</v>
      </c>
      <c r="M28" s="12">
        <v>3255</v>
      </c>
      <c r="N28" s="379">
        <v>2795</v>
      </c>
      <c r="O28" s="12">
        <v>3132</v>
      </c>
      <c r="P28" s="12">
        <v>2849</v>
      </c>
      <c r="Q28" s="12">
        <v>2977</v>
      </c>
      <c r="R28" s="379">
        <v>2897</v>
      </c>
      <c r="S28" s="12">
        <v>2952</v>
      </c>
      <c r="T28" s="12">
        <v>2828</v>
      </c>
      <c r="U28" s="415">
        <v>3981</v>
      </c>
      <c r="V28" s="379">
        <v>7559</v>
      </c>
      <c r="W28" s="12">
        <v>8062</v>
      </c>
      <c r="X28" s="12">
        <v>10979</v>
      </c>
      <c r="Y28" s="415">
        <v>12563</v>
      </c>
      <c r="Z28" s="200">
        <v>2975</v>
      </c>
      <c r="AA28" s="12">
        <v>7743</v>
      </c>
      <c r="AB28" s="12">
        <v>5315</v>
      </c>
      <c r="AC28" s="415">
        <v>2742</v>
      </c>
      <c r="AD28" s="200">
        <v>3058</v>
      </c>
      <c r="AE28" s="415">
        <v>3114</v>
      </c>
    </row>
    <row r="29" spans="1:31" s="8" customFormat="1">
      <c r="A29" s="11" t="s">
        <v>82</v>
      </c>
      <c r="B29" s="200">
        <v>30745</v>
      </c>
      <c r="C29" s="12">
        <v>33785</v>
      </c>
      <c r="D29" s="12">
        <v>33855</v>
      </c>
      <c r="E29" s="202">
        <v>33008</v>
      </c>
      <c r="F29" s="12">
        <v>27419</v>
      </c>
      <c r="G29" s="12">
        <v>28694</v>
      </c>
      <c r="H29" s="12">
        <v>27913</v>
      </c>
      <c r="I29" s="202">
        <v>27477</v>
      </c>
      <c r="J29" s="12">
        <v>28447</v>
      </c>
      <c r="K29" s="12">
        <v>31585</v>
      </c>
      <c r="L29" s="12">
        <v>32927</v>
      </c>
      <c r="M29" s="12">
        <v>27564</v>
      </c>
      <c r="N29" s="379">
        <v>29632</v>
      </c>
      <c r="O29" s="12">
        <v>28089</v>
      </c>
      <c r="P29" s="12">
        <v>27447</v>
      </c>
      <c r="Q29" s="12">
        <v>26556</v>
      </c>
      <c r="R29" s="379">
        <v>29722</v>
      </c>
      <c r="S29" s="12">
        <v>35015</v>
      </c>
      <c r="T29" s="12">
        <v>36985</v>
      </c>
      <c r="U29" s="415">
        <v>35196</v>
      </c>
      <c r="V29" s="379">
        <v>36755</v>
      </c>
      <c r="W29" s="12">
        <v>45528</v>
      </c>
      <c r="X29" s="12">
        <v>50971</v>
      </c>
      <c r="Y29" s="415">
        <v>47142</v>
      </c>
      <c r="Z29" s="200">
        <v>48978</v>
      </c>
      <c r="AA29" s="12">
        <v>57296</v>
      </c>
      <c r="AB29" s="12">
        <v>55998</v>
      </c>
      <c r="AC29" s="415">
        <v>48871</v>
      </c>
      <c r="AD29" s="200">
        <v>49803</v>
      </c>
      <c r="AE29" s="415">
        <v>55985</v>
      </c>
    </row>
    <row r="30" spans="1:31" s="8" customFormat="1">
      <c r="A30" s="11" t="s">
        <v>24</v>
      </c>
      <c r="B30" s="200">
        <v>2085</v>
      </c>
      <c r="C30" s="12">
        <v>1903</v>
      </c>
      <c r="D30" s="12">
        <v>1932</v>
      </c>
      <c r="E30" s="202">
        <v>2026</v>
      </c>
      <c r="F30" s="12">
        <v>1772</v>
      </c>
      <c r="G30" s="12">
        <v>1732</v>
      </c>
      <c r="H30" s="12">
        <v>1592</v>
      </c>
      <c r="I30" s="202">
        <v>1602</v>
      </c>
      <c r="J30" s="12">
        <v>1698</v>
      </c>
      <c r="K30" s="12">
        <v>1797</v>
      </c>
      <c r="L30" s="12">
        <v>1860</v>
      </c>
      <c r="M30" s="12">
        <v>1613</v>
      </c>
      <c r="N30" s="379">
        <v>1661</v>
      </c>
      <c r="O30" s="12">
        <v>1807</v>
      </c>
      <c r="P30" s="12">
        <v>1935</v>
      </c>
      <c r="Q30" s="12">
        <v>1933</v>
      </c>
      <c r="R30" s="379">
        <v>1898</v>
      </c>
      <c r="S30" s="12">
        <v>1844</v>
      </c>
      <c r="T30" s="12">
        <v>1826</v>
      </c>
      <c r="U30" s="415">
        <v>1626</v>
      </c>
      <c r="V30" s="379">
        <v>1619</v>
      </c>
      <c r="W30" s="12">
        <v>1745</v>
      </c>
      <c r="X30" s="12">
        <v>1780</v>
      </c>
      <c r="Y30" s="415">
        <v>1753</v>
      </c>
      <c r="Z30" s="200">
        <v>1798</v>
      </c>
      <c r="AA30" s="12">
        <v>1933</v>
      </c>
      <c r="AB30" s="12">
        <v>2032</v>
      </c>
      <c r="AC30" s="415">
        <v>2599</v>
      </c>
      <c r="AD30" s="200">
        <v>2720</v>
      </c>
      <c r="AE30" s="415">
        <v>2661</v>
      </c>
    </row>
    <row r="31" spans="1:31" s="8" customFormat="1" ht="15" customHeight="1">
      <c r="A31" s="13" t="s">
        <v>51</v>
      </c>
      <c r="B31" s="203">
        <v>975</v>
      </c>
      <c r="C31" s="14">
        <v>878</v>
      </c>
      <c r="D31" s="14">
        <v>893</v>
      </c>
      <c r="E31" s="204">
        <v>56</v>
      </c>
      <c r="F31" s="14">
        <v>9942</v>
      </c>
      <c r="G31" s="345">
        <v>0</v>
      </c>
      <c r="H31" s="345">
        <v>0</v>
      </c>
      <c r="I31" s="346">
        <v>0</v>
      </c>
      <c r="J31" s="344">
        <v>0</v>
      </c>
      <c r="K31" s="347">
        <v>0</v>
      </c>
      <c r="L31" s="347">
        <v>0</v>
      </c>
      <c r="M31" s="347">
        <v>0</v>
      </c>
      <c r="N31" s="387">
        <v>0</v>
      </c>
      <c r="O31" s="347">
        <v>0</v>
      </c>
      <c r="P31" s="347">
        <v>0</v>
      </c>
      <c r="Q31" s="347">
        <v>0</v>
      </c>
      <c r="R31" s="387">
        <v>0</v>
      </c>
      <c r="S31" s="347">
        <v>0</v>
      </c>
      <c r="T31" s="347">
        <v>0</v>
      </c>
      <c r="U31" s="421">
        <v>0</v>
      </c>
      <c r="V31" s="387">
        <v>0</v>
      </c>
      <c r="W31" s="347">
        <v>0</v>
      </c>
      <c r="X31" s="347">
        <v>0</v>
      </c>
      <c r="Y31" s="421">
        <v>0</v>
      </c>
      <c r="Z31" s="564">
        <v>0</v>
      </c>
      <c r="AA31" s="347">
        <v>0</v>
      </c>
      <c r="AB31" s="347">
        <v>0</v>
      </c>
      <c r="AC31" s="421">
        <v>0</v>
      </c>
      <c r="AD31" s="564">
        <v>0</v>
      </c>
      <c r="AE31" s="421">
        <v>0</v>
      </c>
    </row>
    <row r="32" spans="1:31" s="29" customFormat="1" ht="13.5" customHeight="1">
      <c r="A32" s="17" t="s">
        <v>50</v>
      </c>
      <c r="B32" s="207">
        <f t="shared" ref="B32:J32" si="30">SUM(B28:B31)</f>
        <v>35766</v>
      </c>
      <c r="C32" s="18">
        <f t="shared" si="30"/>
        <v>38435</v>
      </c>
      <c r="D32" s="18">
        <f t="shared" si="30"/>
        <v>38282</v>
      </c>
      <c r="E32" s="208">
        <f t="shared" si="30"/>
        <v>36603</v>
      </c>
      <c r="F32" s="18">
        <f t="shared" si="30"/>
        <v>45447</v>
      </c>
      <c r="G32" s="18">
        <f t="shared" si="30"/>
        <v>36723</v>
      </c>
      <c r="H32" s="18">
        <f t="shared" si="30"/>
        <v>35682</v>
      </c>
      <c r="I32" s="208">
        <f>SUM(I28:I31)</f>
        <v>35045</v>
      </c>
      <c r="J32" s="18">
        <f t="shared" si="30"/>
        <v>31882</v>
      </c>
      <c r="K32" s="18">
        <f t="shared" ref="K32:R32" si="31">SUM(K28:K31)</f>
        <v>35564</v>
      </c>
      <c r="L32" s="18">
        <f t="shared" si="31"/>
        <v>37375</v>
      </c>
      <c r="M32" s="18">
        <f t="shared" si="31"/>
        <v>32432</v>
      </c>
      <c r="N32" s="382">
        <f t="shared" si="31"/>
        <v>34088</v>
      </c>
      <c r="O32" s="18">
        <f t="shared" si="31"/>
        <v>33028</v>
      </c>
      <c r="P32" s="18">
        <f t="shared" ref="P32" si="32">SUM(P28:P31)</f>
        <v>32231</v>
      </c>
      <c r="Q32" s="18">
        <f t="shared" si="31"/>
        <v>31466</v>
      </c>
      <c r="R32" s="382">
        <f t="shared" si="31"/>
        <v>34517</v>
      </c>
      <c r="S32" s="18">
        <f t="shared" ref="S32:U32" si="33">SUM(S28:S31)</f>
        <v>39811</v>
      </c>
      <c r="T32" s="18">
        <f t="shared" si="33"/>
        <v>41639</v>
      </c>
      <c r="U32" s="418">
        <f t="shared" si="33"/>
        <v>40803</v>
      </c>
      <c r="V32" s="382">
        <f t="shared" ref="V32:W32" si="34">SUM(V28:V31)</f>
        <v>45933</v>
      </c>
      <c r="W32" s="18">
        <f t="shared" si="34"/>
        <v>55335</v>
      </c>
      <c r="X32" s="18">
        <f t="shared" ref="X32" si="35">SUM(X28:X31)</f>
        <v>63730</v>
      </c>
      <c r="Y32" s="418">
        <f>SUM(Y28:Y31)</f>
        <v>61458</v>
      </c>
      <c r="Z32" s="207">
        <f t="shared" ref="Z32" si="36">SUM(Z28:Z31)</f>
        <v>53751</v>
      </c>
      <c r="AA32" s="18">
        <f>SUM(AA28:AA31)</f>
        <v>66972</v>
      </c>
      <c r="AB32" s="18">
        <f>SUM(AB28:AB31)</f>
        <v>63345</v>
      </c>
      <c r="AC32" s="418">
        <f>SUM(AC28:AC31)</f>
        <v>54212</v>
      </c>
      <c r="AD32" s="207">
        <f>SUM(AD28:AD31)</f>
        <v>55581</v>
      </c>
      <c r="AE32" s="418">
        <f>SUM(AE28:AE31)</f>
        <v>61760</v>
      </c>
    </row>
    <row r="33" spans="1:31" ht="13.15">
      <c r="A33" s="15" t="s">
        <v>52</v>
      </c>
      <c r="B33" s="205">
        <f t="shared" ref="B33:J33" si="37">+B22+B27+B32</f>
        <v>121536</v>
      </c>
      <c r="C33" s="16">
        <f t="shared" si="37"/>
        <v>119103</v>
      </c>
      <c r="D33" s="16">
        <f t="shared" si="37"/>
        <v>121603</v>
      </c>
      <c r="E33" s="206">
        <f t="shared" si="37"/>
        <v>126031</v>
      </c>
      <c r="F33" s="16">
        <f t="shared" si="37"/>
        <v>134628</v>
      </c>
      <c r="G33" s="16">
        <f t="shared" si="37"/>
        <v>91454</v>
      </c>
      <c r="H33" s="16">
        <f t="shared" si="37"/>
        <v>92486</v>
      </c>
      <c r="I33" s="206">
        <f>+I22+I27+I32</f>
        <v>96670</v>
      </c>
      <c r="J33" s="16">
        <f t="shared" si="37"/>
        <v>101658</v>
      </c>
      <c r="K33" s="16">
        <f t="shared" ref="K33:R33" si="38">+K22+K27+K32</f>
        <v>102499</v>
      </c>
      <c r="L33" s="16">
        <f t="shared" si="38"/>
        <v>114530</v>
      </c>
      <c r="M33" s="16">
        <f t="shared" si="38"/>
        <v>111722</v>
      </c>
      <c r="N33" s="383">
        <f t="shared" si="38"/>
        <v>119984</v>
      </c>
      <c r="O33" s="16">
        <f t="shared" si="38"/>
        <v>116950</v>
      </c>
      <c r="P33" s="16">
        <f t="shared" ref="P33" si="39">+P22+P27+P32</f>
        <v>118933</v>
      </c>
      <c r="Q33" s="16">
        <f t="shared" si="38"/>
        <v>113366</v>
      </c>
      <c r="R33" s="383">
        <f t="shared" si="38"/>
        <v>123388</v>
      </c>
      <c r="S33" s="16">
        <f t="shared" ref="S33:U33" si="40">+S22+S27+S32</f>
        <v>123875</v>
      </c>
      <c r="T33" s="16">
        <f t="shared" si="40"/>
        <v>132233</v>
      </c>
      <c r="U33" s="417">
        <f t="shared" si="40"/>
        <v>136683</v>
      </c>
      <c r="V33" s="383">
        <f t="shared" ref="V33:W33" si="41">+V22+V27+V32</f>
        <v>147944</v>
      </c>
      <c r="W33" s="16">
        <f t="shared" si="41"/>
        <v>149243</v>
      </c>
      <c r="X33" s="16">
        <f t="shared" ref="X33:Z33" si="42">+X22+X27+X32</f>
        <v>170174</v>
      </c>
      <c r="Y33" s="417">
        <f t="shared" si="42"/>
        <v>172301</v>
      </c>
      <c r="Z33" s="205">
        <f t="shared" si="42"/>
        <v>175930</v>
      </c>
      <c r="AA33" s="16">
        <f>+AA22+AA27+AA32</f>
        <v>191963</v>
      </c>
      <c r="AB33" s="16">
        <f>+AB22+AB27+AB32</f>
        <v>193880</v>
      </c>
      <c r="AC33" s="417">
        <f>+AC22+AC27+AC32</f>
        <v>182684</v>
      </c>
      <c r="AD33" s="205">
        <f>+AD22+AD27+AD32</f>
        <v>198969</v>
      </c>
      <c r="AE33" s="417">
        <f>+AE22+AE27+AE32</f>
        <v>197956</v>
      </c>
    </row>
    <row r="34" spans="1:31">
      <c r="A34" s="54"/>
      <c r="B34" s="214"/>
      <c r="C34" s="19"/>
      <c r="D34" s="19"/>
      <c r="E34" s="215"/>
      <c r="F34" s="19"/>
      <c r="G34" s="19"/>
      <c r="H34" s="19"/>
      <c r="I34" s="215"/>
      <c r="N34" s="384"/>
      <c r="R34" s="384"/>
      <c r="U34" s="341"/>
      <c r="V34" s="384"/>
      <c r="Y34" s="341"/>
      <c r="Z34" s="339"/>
      <c r="AC34" s="341"/>
      <c r="AD34" s="339"/>
      <c r="AE34" s="341"/>
    </row>
    <row r="35" spans="1:31">
      <c r="A35" s="54"/>
      <c r="B35" s="214"/>
      <c r="C35" s="19"/>
      <c r="D35" s="19"/>
      <c r="E35" s="215"/>
      <c r="F35" s="19"/>
      <c r="G35" s="19"/>
      <c r="H35" s="19"/>
      <c r="I35" s="215"/>
      <c r="N35" s="384"/>
      <c r="R35" s="384"/>
      <c r="U35" s="341"/>
      <c r="V35" s="384"/>
      <c r="Y35" s="341"/>
      <c r="Z35" s="339"/>
      <c r="AC35" s="341"/>
      <c r="AD35" s="339"/>
      <c r="AE35" s="341"/>
    </row>
    <row r="36" spans="1:31" ht="13.15">
      <c r="A36" s="15" t="s">
        <v>179</v>
      </c>
      <c r="B36" s="237"/>
      <c r="C36" s="176"/>
      <c r="D36" s="176"/>
      <c r="E36" s="238"/>
      <c r="F36" s="176"/>
      <c r="G36" s="176"/>
      <c r="H36" s="176"/>
      <c r="I36" s="238"/>
      <c r="N36" s="384"/>
      <c r="R36" s="384"/>
      <c r="U36" s="341"/>
      <c r="V36" s="384"/>
      <c r="Y36" s="341"/>
      <c r="Z36" s="339"/>
      <c r="AC36" s="341"/>
      <c r="AD36" s="339"/>
      <c r="AE36" s="341"/>
    </row>
    <row r="37" spans="1:31">
      <c r="A37" s="11" t="s">
        <v>177</v>
      </c>
      <c r="B37" s="237">
        <f t="shared" ref="B37:F37" si="43">B18-B16</f>
        <v>118736</v>
      </c>
      <c r="C37" s="176">
        <f t="shared" si="43"/>
        <v>115872</v>
      </c>
      <c r="D37" s="176">
        <f t="shared" si="43"/>
        <v>118653</v>
      </c>
      <c r="E37" s="219">
        <f t="shared" si="43"/>
        <v>125838</v>
      </c>
      <c r="F37" s="176">
        <f t="shared" si="43"/>
        <v>100426</v>
      </c>
      <c r="G37" s="176">
        <f t="shared" ref="G37:L37" si="44">G18</f>
        <v>91454</v>
      </c>
      <c r="H37" s="176">
        <f t="shared" si="44"/>
        <v>92486</v>
      </c>
      <c r="I37" s="219">
        <f t="shared" si="44"/>
        <v>96670</v>
      </c>
      <c r="J37" s="320">
        <f t="shared" si="44"/>
        <v>101658</v>
      </c>
      <c r="K37" s="320">
        <f t="shared" si="44"/>
        <v>102499</v>
      </c>
      <c r="L37" s="320">
        <f t="shared" si="44"/>
        <v>114530</v>
      </c>
      <c r="M37" s="320">
        <f t="shared" ref="M37:N37" si="45">M18</f>
        <v>111722</v>
      </c>
      <c r="N37" s="388">
        <f t="shared" si="45"/>
        <v>119984</v>
      </c>
      <c r="O37" s="320">
        <f t="shared" ref="O37:R37" si="46">O18</f>
        <v>116950</v>
      </c>
      <c r="P37" s="320">
        <f t="shared" ref="P37" si="47">P18</f>
        <v>118933</v>
      </c>
      <c r="Q37" s="320">
        <f t="shared" si="46"/>
        <v>113366</v>
      </c>
      <c r="R37" s="388">
        <f t="shared" si="46"/>
        <v>123388</v>
      </c>
      <c r="S37" s="320">
        <f t="shared" ref="S37:W37" si="48">S18</f>
        <v>123875</v>
      </c>
      <c r="T37" s="320">
        <f t="shared" si="48"/>
        <v>132233</v>
      </c>
      <c r="U37" s="219">
        <f t="shared" si="48"/>
        <v>136683</v>
      </c>
      <c r="V37" s="388">
        <f t="shared" si="48"/>
        <v>147944</v>
      </c>
      <c r="W37" s="320">
        <f t="shared" si="48"/>
        <v>149243</v>
      </c>
      <c r="X37" s="320">
        <f t="shared" ref="X37:Z37" si="49">X18</f>
        <v>170174</v>
      </c>
      <c r="Y37" s="219">
        <f t="shared" si="49"/>
        <v>172301</v>
      </c>
      <c r="Z37" s="565">
        <f t="shared" si="49"/>
        <v>175930</v>
      </c>
      <c r="AA37" s="320">
        <f>AA18</f>
        <v>191963</v>
      </c>
      <c r="AB37" s="320">
        <f>AB18</f>
        <v>193880</v>
      </c>
      <c r="AC37" s="219">
        <v>182684</v>
      </c>
      <c r="AD37" s="565">
        <v>198969</v>
      </c>
      <c r="AE37" s="219">
        <v>197956</v>
      </c>
    </row>
    <row r="38" spans="1:31">
      <c r="A38" s="11" t="s">
        <v>25</v>
      </c>
      <c r="B38" s="237">
        <f t="shared" ref="B38:G38" si="50">-(B25+B26+B29+B30)</f>
        <v>-34916</v>
      </c>
      <c r="C38" s="176">
        <f t="shared" si="50"/>
        <v>-38028</v>
      </c>
      <c r="D38" s="176">
        <f t="shared" si="50"/>
        <v>-38152</v>
      </c>
      <c r="E38" s="219">
        <f t="shared" si="50"/>
        <v>-37192</v>
      </c>
      <c r="F38" s="176">
        <f t="shared" si="50"/>
        <v>-31195</v>
      </c>
      <c r="G38" s="176">
        <f t="shared" si="50"/>
        <v>-32450</v>
      </c>
      <c r="H38" s="176">
        <f t="shared" ref="H38:M38" si="51">-(H25+H26+H29+H30)</f>
        <v>-31441</v>
      </c>
      <c r="I38" s="219">
        <f t="shared" si="51"/>
        <v>-30980</v>
      </c>
      <c r="J38" s="320">
        <f t="shared" si="51"/>
        <v>-32085</v>
      </c>
      <c r="K38" s="320">
        <f t="shared" si="51"/>
        <v>-35463</v>
      </c>
      <c r="L38" s="320">
        <f t="shared" si="51"/>
        <v>-36885</v>
      </c>
      <c r="M38" s="320">
        <f t="shared" si="51"/>
        <v>-31289</v>
      </c>
      <c r="N38" s="388">
        <f t="shared" ref="N38:O38" si="52">-(N25+N26+N29+N30)</f>
        <v>-33661</v>
      </c>
      <c r="O38" s="320">
        <f t="shared" si="52"/>
        <v>-33252</v>
      </c>
      <c r="P38" s="320">
        <f t="shared" ref="P38:R38" si="53">-(P25+P26+P29+P30)</f>
        <v>-32809</v>
      </c>
      <c r="Q38" s="320">
        <f t="shared" si="53"/>
        <v>-31698</v>
      </c>
      <c r="R38" s="388">
        <f t="shared" si="53"/>
        <v>-35381</v>
      </c>
      <c r="S38" s="320">
        <f t="shared" ref="S38:W38" si="54">-(S25+S26+S29+S30)</f>
        <v>-40725</v>
      </c>
      <c r="T38" s="320">
        <f t="shared" si="54"/>
        <v>-42996</v>
      </c>
      <c r="U38" s="219">
        <f t="shared" si="54"/>
        <v>-41061</v>
      </c>
      <c r="V38" s="388">
        <f t="shared" si="54"/>
        <v>-42429</v>
      </c>
      <c r="W38" s="320">
        <f t="shared" si="54"/>
        <v>-51525</v>
      </c>
      <c r="X38" s="320">
        <f t="shared" ref="X38:Z38" si="55">-(X25+X26+X29+X30)</f>
        <v>-57498</v>
      </c>
      <c r="Y38" s="541">
        <f t="shared" si="55"/>
        <v>-53562</v>
      </c>
      <c r="Z38" s="565">
        <f t="shared" si="55"/>
        <v>-55193</v>
      </c>
      <c r="AA38" s="320">
        <f>-(AA25+AA26+AA29+AA30)</f>
        <v>-63952</v>
      </c>
      <c r="AB38" s="320">
        <f>-(AB25+AB26+AB29+AB30)</f>
        <v>-62493</v>
      </c>
      <c r="AC38" s="541">
        <v>-55891</v>
      </c>
      <c r="AD38" s="565">
        <v>-57207</v>
      </c>
      <c r="AE38" s="541">
        <v>-63151</v>
      </c>
    </row>
    <row r="39" spans="1:31" s="7" customFormat="1" ht="13.15">
      <c r="A39" s="17" t="s">
        <v>178</v>
      </c>
      <c r="B39" s="239">
        <f t="shared" ref="B39:G39" si="56">B37+B38</f>
        <v>83820</v>
      </c>
      <c r="C39" s="240">
        <f t="shared" si="56"/>
        <v>77844</v>
      </c>
      <c r="D39" s="240">
        <f t="shared" si="56"/>
        <v>80501</v>
      </c>
      <c r="E39" s="241">
        <f t="shared" si="56"/>
        <v>88646</v>
      </c>
      <c r="F39" s="240">
        <f t="shared" si="56"/>
        <v>69231</v>
      </c>
      <c r="G39" s="240">
        <f t="shared" si="56"/>
        <v>59004</v>
      </c>
      <c r="H39" s="240">
        <f t="shared" ref="H39:M39" si="57">H37+H38</f>
        <v>61045</v>
      </c>
      <c r="I39" s="241">
        <f t="shared" si="57"/>
        <v>65690</v>
      </c>
      <c r="J39" s="321">
        <f t="shared" si="57"/>
        <v>69573</v>
      </c>
      <c r="K39" s="321">
        <f t="shared" si="57"/>
        <v>67036</v>
      </c>
      <c r="L39" s="321">
        <f t="shared" si="57"/>
        <v>77645</v>
      </c>
      <c r="M39" s="321">
        <f t="shared" si="57"/>
        <v>80433</v>
      </c>
      <c r="N39" s="389">
        <f t="shared" ref="N39:O39" si="58">N37+N38</f>
        <v>86323</v>
      </c>
      <c r="O39" s="321">
        <f t="shared" si="58"/>
        <v>83698</v>
      </c>
      <c r="P39" s="321">
        <f>P37+P38</f>
        <v>86124</v>
      </c>
      <c r="Q39" s="321">
        <f t="shared" ref="Q39:R39" si="59">Q37+Q38</f>
        <v>81668</v>
      </c>
      <c r="R39" s="389">
        <f t="shared" si="59"/>
        <v>88007</v>
      </c>
      <c r="S39" s="321">
        <f t="shared" ref="S39:U39" si="60">S37+S38</f>
        <v>83150</v>
      </c>
      <c r="T39" s="321">
        <f t="shared" si="60"/>
        <v>89237</v>
      </c>
      <c r="U39" s="241">
        <f t="shared" si="60"/>
        <v>95622</v>
      </c>
      <c r="V39" s="389">
        <f t="shared" ref="V39:W39" si="61">V37+V38</f>
        <v>105515</v>
      </c>
      <c r="W39" s="321">
        <f t="shared" si="61"/>
        <v>97718</v>
      </c>
      <c r="X39" s="321">
        <f t="shared" ref="X39:Z39" si="62">X37+X38</f>
        <v>112676</v>
      </c>
      <c r="Y39" s="537">
        <f t="shared" si="62"/>
        <v>118739</v>
      </c>
      <c r="Z39" s="566">
        <f t="shared" si="62"/>
        <v>120737</v>
      </c>
      <c r="AA39" s="321">
        <f>AA37+AA38</f>
        <v>128011</v>
      </c>
      <c r="AB39" s="321">
        <f>AB37+AB38</f>
        <v>131387</v>
      </c>
      <c r="AC39" s="537">
        <f>AC37+AC38</f>
        <v>126793</v>
      </c>
      <c r="AD39" s="566">
        <f>AD37+AD38</f>
        <v>141762</v>
      </c>
      <c r="AE39" s="537">
        <f>AE37+AE38</f>
        <v>134805</v>
      </c>
    </row>
    <row r="40" spans="1:31">
      <c r="A40" s="11" t="s">
        <v>194</v>
      </c>
      <c r="B40" s="264">
        <v>76083</v>
      </c>
      <c r="C40" s="176">
        <v>77412</v>
      </c>
      <c r="D40" s="176">
        <v>79725</v>
      </c>
      <c r="E40" s="265">
        <v>82229</v>
      </c>
      <c r="F40" s="177">
        <v>65573</v>
      </c>
      <c r="G40" s="176">
        <v>64286</v>
      </c>
      <c r="H40" s="176">
        <v>64451</v>
      </c>
      <c r="I40" s="265">
        <v>64945</v>
      </c>
      <c r="J40" s="177">
        <v>65565</v>
      </c>
      <c r="K40" s="176">
        <v>65126</v>
      </c>
      <c r="L40" s="320">
        <v>68855</v>
      </c>
      <c r="M40" s="320">
        <v>72732</v>
      </c>
      <c r="N40" s="390">
        <v>76202</v>
      </c>
      <c r="O40" s="176">
        <v>79027</v>
      </c>
      <c r="P40" s="176">
        <v>82845</v>
      </c>
      <c r="Q40" s="176">
        <v>83649</v>
      </c>
      <c r="R40" s="390">
        <v>85164</v>
      </c>
      <c r="S40" s="176">
        <v>84529.4</v>
      </c>
      <c r="T40" s="176">
        <v>85637</v>
      </c>
      <c r="U40" s="265">
        <v>87537</v>
      </c>
      <c r="V40" s="390">
        <v>92306</v>
      </c>
      <c r="W40" s="176">
        <v>94248</v>
      </c>
      <c r="X40" s="176">
        <v>100154</v>
      </c>
      <c r="Y40" s="265">
        <v>106054</v>
      </c>
      <c r="Z40" s="264">
        <v>111077</v>
      </c>
      <c r="AA40" s="176">
        <v>115576</v>
      </c>
      <c r="AB40" s="176">
        <v>122310</v>
      </c>
      <c r="AC40" s="265">
        <v>125133</v>
      </c>
      <c r="AD40" s="264">
        <v>129738</v>
      </c>
      <c r="AE40" s="265">
        <v>132552</v>
      </c>
    </row>
    <row r="41" spans="1:31">
      <c r="A41" s="11"/>
      <c r="B41" s="214"/>
      <c r="C41" s="19"/>
      <c r="D41" s="19"/>
      <c r="E41" s="215"/>
      <c r="F41" s="19"/>
      <c r="G41" s="19"/>
      <c r="H41" s="19"/>
      <c r="I41" s="215"/>
      <c r="N41" s="384"/>
      <c r="R41" s="384"/>
      <c r="U41" s="341"/>
      <c r="V41" s="384"/>
      <c r="Y41" s="341"/>
      <c r="Z41" s="339"/>
      <c r="AC41" s="341"/>
      <c r="AD41" s="339"/>
      <c r="AE41" s="341"/>
    </row>
    <row r="42" spans="1:31" ht="13.15">
      <c r="A42" s="15" t="s">
        <v>180</v>
      </c>
      <c r="B42" s="214"/>
      <c r="C42" s="19"/>
      <c r="D42" s="19"/>
      <c r="E42" s="215"/>
      <c r="F42" s="19"/>
      <c r="G42" s="19"/>
      <c r="H42" s="19"/>
      <c r="I42" s="215"/>
      <c r="N42" s="384"/>
      <c r="R42" s="384"/>
      <c r="U42" s="341"/>
      <c r="V42" s="384"/>
      <c r="Y42" s="341"/>
      <c r="Z42" s="339"/>
      <c r="AC42" s="341"/>
      <c r="AD42" s="339"/>
      <c r="AE42" s="341"/>
    </row>
    <row r="43" spans="1:31" ht="26.25" customHeight="1">
      <c r="A43" s="11" t="s">
        <v>146</v>
      </c>
      <c r="B43" s="214">
        <f t="shared" ref="B43:H43" si="63">-(B23+B24+B28)</f>
        <v>-29169</v>
      </c>
      <c r="C43" s="19">
        <f t="shared" si="63"/>
        <v>-28516</v>
      </c>
      <c r="D43" s="19">
        <f t="shared" si="63"/>
        <v>-27867</v>
      </c>
      <c r="E43" s="216">
        <f t="shared" si="63"/>
        <v>-28182</v>
      </c>
      <c r="F43" s="19">
        <f t="shared" si="63"/>
        <v>-25900</v>
      </c>
      <c r="G43" s="19">
        <f t="shared" si="63"/>
        <v>-24002</v>
      </c>
      <c r="H43" s="19">
        <f t="shared" si="63"/>
        <v>-23668</v>
      </c>
      <c r="I43" s="216">
        <f t="shared" ref="I43:N43" si="64">-(I23+I24+I28)</f>
        <v>-23218</v>
      </c>
      <c r="J43" s="322">
        <f t="shared" si="64"/>
        <v>-22117</v>
      </c>
      <c r="K43" s="322">
        <f t="shared" si="64"/>
        <v>-22774</v>
      </c>
      <c r="L43" s="322">
        <f t="shared" si="64"/>
        <v>-27063</v>
      </c>
      <c r="M43" s="322">
        <f t="shared" si="64"/>
        <v>-27143</v>
      </c>
      <c r="N43" s="391">
        <f t="shared" si="64"/>
        <v>-27511</v>
      </c>
      <c r="O43" s="322">
        <f t="shared" ref="O43:Q43" si="65">-(O23+O24+O28)</f>
        <v>-29216</v>
      </c>
      <c r="P43" s="322">
        <f t="shared" ref="P43" si="66">-(P23+P24+P28)</f>
        <v>-29051</v>
      </c>
      <c r="Q43" s="322">
        <f t="shared" si="65"/>
        <v>-28134</v>
      </c>
      <c r="R43" s="391">
        <f>-(R23+R24+R28)</f>
        <v>-26839</v>
      </c>
      <c r="S43" s="322">
        <f>-(S23+S24+S28)</f>
        <v>-27420</v>
      </c>
      <c r="T43" s="322">
        <f>-(T23+T24+T28)</f>
        <v>-27380</v>
      </c>
      <c r="U43" s="216">
        <f>-(U23+U24+U28)</f>
        <v>-27988</v>
      </c>
      <c r="V43" s="391">
        <f>-(V23+V24+V28)</f>
        <v>-31079</v>
      </c>
      <c r="W43" s="322">
        <v>-31872</v>
      </c>
      <c r="X43" s="322">
        <v>-35967</v>
      </c>
      <c r="Y43" s="322">
        <f t="shared" ref="Y43:AD43" si="67">-(Y23+Y24+Y28)</f>
        <v>-38713</v>
      </c>
      <c r="Z43" s="567">
        <f t="shared" si="67"/>
        <v>-34769</v>
      </c>
      <c r="AA43" s="322">
        <f t="shared" si="67"/>
        <v>-42296</v>
      </c>
      <c r="AB43" s="322">
        <f t="shared" si="67"/>
        <v>-38889</v>
      </c>
      <c r="AC43" s="216">
        <f t="shared" si="67"/>
        <v>-35293</v>
      </c>
      <c r="AD43" s="567">
        <f t="shared" si="67"/>
        <v>-37218</v>
      </c>
      <c r="AE43" s="216">
        <f>-(AE23+AE24+AE28)</f>
        <v>-36749</v>
      </c>
    </row>
    <row r="44" spans="1:31">
      <c r="A44" s="11" t="s">
        <v>174</v>
      </c>
      <c r="B44" s="214">
        <v>-105</v>
      </c>
      <c r="C44" s="19">
        <v>-93</v>
      </c>
      <c r="D44" s="176">
        <v>-89</v>
      </c>
      <c r="E44" s="219">
        <v>-75</v>
      </c>
      <c r="F44" s="344">
        <v>0</v>
      </c>
      <c r="G44" s="345">
        <v>0</v>
      </c>
      <c r="H44" s="345">
        <v>0</v>
      </c>
      <c r="I44" s="346">
        <v>0</v>
      </c>
      <c r="J44" s="344">
        <v>0</v>
      </c>
      <c r="K44" s="347">
        <v>0</v>
      </c>
      <c r="L44" s="347">
        <v>0</v>
      </c>
      <c r="M44" s="347">
        <v>0</v>
      </c>
      <c r="N44" s="387">
        <v>0</v>
      </c>
      <c r="O44" s="347">
        <v>0</v>
      </c>
      <c r="P44" s="347">
        <v>0</v>
      </c>
      <c r="Q44" s="421">
        <v>0</v>
      </c>
      <c r="R44" s="347">
        <v>0</v>
      </c>
      <c r="S44" s="347">
        <v>0</v>
      </c>
      <c r="T44" s="347">
        <v>0</v>
      </c>
      <c r="U44" s="421">
        <v>0</v>
      </c>
      <c r="V44" s="347">
        <v>0</v>
      </c>
      <c r="W44" s="347">
        <v>0</v>
      </c>
      <c r="X44" s="347">
        <v>0</v>
      </c>
      <c r="Y44" s="347">
        <v>0</v>
      </c>
      <c r="Z44" s="547">
        <v>0</v>
      </c>
      <c r="AA44" s="347">
        <v>0</v>
      </c>
      <c r="AB44" s="347">
        <v>0</v>
      </c>
      <c r="AC44" s="421">
        <v>0</v>
      </c>
      <c r="AD44" s="547">
        <v>0</v>
      </c>
      <c r="AE44" s="421">
        <v>0</v>
      </c>
    </row>
    <row r="45" spans="1:31">
      <c r="A45" s="11" t="s">
        <v>176</v>
      </c>
      <c r="B45" s="214">
        <f t="shared" ref="B45:G45" si="68">+B14+B15</f>
        <v>16836</v>
      </c>
      <c r="C45" s="19">
        <f t="shared" si="68"/>
        <v>16304</v>
      </c>
      <c r="D45" s="19">
        <f t="shared" si="68"/>
        <v>21502</v>
      </c>
      <c r="E45" s="216">
        <f t="shared" si="68"/>
        <v>25791</v>
      </c>
      <c r="F45" s="19">
        <f t="shared" si="68"/>
        <v>23335</v>
      </c>
      <c r="G45" s="19">
        <f t="shared" si="68"/>
        <v>9619</v>
      </c>
      <c r="H45" s="19">
        <f>+H14+H15</f>
        <v>12314</v>
      </c>
      <c r="I45" s="216">
        <f>+I14+I15</f>
        <v>16516</v>
      </c>
      <c r="J45" s="19">
        <f t="shared" ref="J45" si="69">+J14+J15</f>
        <v>13592</v>
      </c>
      <c r="K45" s="19">
        <f t="shared" ref="K45:R45" si="70">+K14+K15</f>
        <v>11839</v>
      </c>
      <c r="L45" s="19">
        <f t="shared" si="70"/>
        <v>13858</v>
      </c>
      <c r="M45" s="19">
        <f t="shared" si="70"/>
        <v>15130</v>
      </c>
      <c r="N45" s="392">
        <f t="shared" si="70"/>
        <v>13652</v>
      </c>
      <c r="O45" s="19">
        <f t="shared" si="70"/>
        <v>5444</v>
      </c>
      <c r="P45" s="19">
        <f t="shared" ref="P45" si="71">+P14+P15</f>
        <v>10389</v>
      </c>
      <c r="Q45" s="19">
        <f t="shared" si="70"/>
        <v>11713</v>
      </c>
      <c r="R45" s="392">
        <f t="shared" si="70"/>
        <v>15410</v>
      </c>
      <c r="S45" s="19">
        <f t="shared" ref="S45:U45" si="72">+S14+S15</f>
        <v>14344</v>
      </c>
      <c r="T45" s="19">
        <f t="shared" si="72"/>
        <v>17731</v>
      </c>
      <c r="U45" s="422">
        <f t="shared" si="72"/>
        <v>19837</v>
      </c>
      <c r="V45" s="392">
        <f t="shared" ref="V45:W45" si="73">+V14+V15</f>
        <v>24935</v>
      </c>
      <c r="W45" s="19">
        <f t="shared" si="73"/>
        <v>11435</v>
      </c>
      <c r="X45" s="19">
        <f t="shared" ref="X45:Z45" si="74">+X14+X15</f>
        <v>11345</v>
      </c>
      <c r="Y45" s="422">
        <f t="shared" si="74"/>
        <v>12143</v>
      </c>
      <c r="Z45" s="214">
        <f t="shared" si="74"/>
        <v>10645</v>
      </c>
      <c r="AA45" s="19">
        <f>+AA14+AA15</f>
        <v>10298</v>
      </c>
      <c r="AB45" s="19">
        <f>+AB14+AB15</f>
        <v>13596</v>
      </c>
      <c r="AC45" s="422">
        <f>+AC14+AC15</f>
        <v>11852</v>
      </c>
      <c r="AD45" s="214">
        <f>+AD14+AD15</f>
        <v>16408</v>
      </c>
      <c r="AE45" s="422">
        <f>+AE14+AE15</f>
        <v>15127</v>
      </c>
    </row>
    <row r="46" spans="1:31" s="7" customFormat="1" ht="13.15">
      <c r="A46" s="17" t="s">
        <v>175</v>
      </c>
      <c r="B46" s="217">
        <f t="shared" ref="B46:G46" si="75">B43+B44+B45</f>
        <v>-12438</v>
      </c>
      <c r="C46" s="151">
        <f t="shared" si="75"/>
        <v>-12305</v>
      </c>
      <c r="D46" s="151">
        <f t="shared" si="75"/>
        <v>-6454</v>
      </c>
      <c r="E46" s="218">
        <f t="shared" si="75"/>
        <v>-2466</v>
      </c>
      <c r="F46" s="151">
        <f t="shared" si="75"/>
        <v>-2565</v>
      </c>
      <c r="G46" s="151">
        <f t="shared" si="75"/>
        <v>-14383</v>
      </c>
      <c r="H46" s="151">
        <f t="shared" ref="H46:L46" si="76">H43+H44+H45</f>
        <v>-11354</v>
      </c>
      <c r="I46" s="218">
        <f t="shared" si="76"/>
        <v>-6702</v>
      </c>
      <c r="J46" s="151">
        <f t="shared" si="76"/>
        <v>-8525</v>
      </c>
      <c r="K46" s="151">
        <f t="shared" si="76"/>
        <v>-10935</v>
      </c>
      <c r="L46" s="151">
        <f t="shared" si="76"/>
        <v>-13205</v>
      </c>
      <c r="M46" s="151">
        <f t="shared" ref="M46:R46" si="77">M43+M44+M45</f>
        <v>-12013</v>
      </c>
      <c r="N46" s="393">
        <f t="shared" si="77"/>
        <v>-13859</v>
      </c>
      <c r="O46" s="151">
        <f t="shared" si="77"/>
        <v>-23772</v>
      </c>
      <c r="P46" s="151">
        <f t="shared" si="77"/>
        <v>-18662</v>
      </c>
      <c r="Q46" s="151">
        <f t="shared" si="77"/>
        <v>-16421</v>
      </c>
      <c r="R46" s="393">
        <f t="shared" si="77"/>
        <v>-11429</v>
      </c>
      <c r="S46" s="151">
        <f t="shared" ref="S46:X46" si="78">S43+S44+S45</f>
        <v>-13076</v>
      </c>
      <c r="T46" s="151">
        <f t="shared" si="78"/>
        <v>-9649</v>
      </c>
      <c r="U46" s="423">
        <f t="shared" si="78"/>
        <v>-8151</v>
      </c>
      <c r="V46" s="393">
        <f t="shared" si="78"/>
        <v>-6144</v>
      </c>
      <c r="W46" s="151">
        <f t="shared" si="78"/>
        <v>-20437</v>
      </c>
      <c r="X46" s="151">
        <f t="shared" si="78"/>
        <v>-24622</v>
      </c>
      <c r="Y46" s="423">
        <f t="shared" ref="Y46" si="79">Y43+Y44+Y45</f>
        <v>-26570</v>
      </c>
      <c r="Z46" s="217">
        <f t="shared" ref="Z46:AE46" si="80">Z43+Z44+Z45</f>
        <v>-24124</v>
      </c>
      <c r="AA46" s="151">
        <f t="shared" si="80"/>
        <v>-31998</v>
      </c>
      <c r="AB46" s="151">
        <f t="shared" si="80"/>
        <v>-25293</v>
      </c>
      <c r="AC46" s="423">
        <f t="shared" si="80"/>
        <v>-23441</v>
      </c>
      <c r="AD46" s="217">
        <f t="shared" si="80"/>
        <v>-20810</v>
      </c>
      <c r="AE46" s="423">
        <f t="shared" si="80"/>
        <v>-21622</v>
      </c>
    </row>
    <row r="47" spans="1:31">
      <c r="A47" s="54"/>
      <c r="B47" s="19"/>
      <c r="C47" s="19"/>
      <c r="D47" s="19"/>
      <c r="E47" s="19"/>
      <c r="F47" s="19"/>
      <c r="G47" s="19"/>
    </row>
    <row r="48" spans="1:31" ht="15">
      <c r="A48" s="8" t="s">
        <v>456</v>
      </c>
      <c r="B48" s="3"/>
      <c r="C48" s="3"/>
      <c r="D48" s="3"/>
      <c r="E48" s="3"/>
      <c r="F48" s="3"/>
      <c r="G48" s="3"/>
      <c r="H48" s="7"/>
    </row>
    <row r="49" spans="1:9" ht="14.65">
      <c r="A49" s="8" t="s">
        <v>356</v>
      </c>
      <c r="F49" s="155"/>
      <c r="H49" s="155"/>
      <c r="I49" s="155"/>
    </row>
  </sheetData>
  <mergeCells count="1">
    <mergeCell ref="B2:E2"/>
  </mergeCells>
  <phoneticPr fontId="16" type="noConversion"/>
  <pageMargins left="0.70866141732283472" right="0.70866141732283472" top="0.74803149606299213" bottom="0.74803149606299213" header="0.31496062992125984" footer="0.31496062992125984"/>
  <pageSetup paperSize="9" scale="56"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E68"/>
  <sheetViews>
    <sheetView showGridLines="0" zoomScale="106" zoomScaleNormal="106" workbookViewId="0">
      <pane xSplit="5" ySplit="4" topLeftCell="V22" activePane="bottomRight" state="frozen"/>
      <selection activeCell="A47" sqref="A47"/>
      <selection pane="topRight" activeCell="A47" sqref="A47"/>
      <selection pane="bottomLeft" activeCell="A47" sqref="A47"/>
      <selection pane="bottomRight"/>
    </sheetView>
  </sheetViews>
  <sheetFormatPr defaultColWidth="9.1328125" defaultRowHeight="12" customHeight="1" outlineLevelCol="1"/>
  <cols>
    <col min="1" max="1" width="51.3984375" style="82" customWidth="1"/>
    <col min="2" max="2" width="9.1328125" style="88" hidden="1" customWidth="1" outlineLevel="1"/>
    <col min="3" max="5" width="9.1328125" style="81" hidden="1" customWidth="1" outlineLevel="1"/>
    <col min="6" max="6" width="9.1328125" style="88" hidden="1" customWidth="1" outlineLevel="1"/>
    <col min="7" max="7" width="9.1328125" style="81" hidden="1" customWidth="1" outlineLevel="1"/>
    <col min="8" max="8" width="9.1328125" style="85" hidden="1" customWidth="1" outlineLevel="1"/>
    <col min="9" max="13" width="9.1328125" style="81" hidden="1" customWidth="1" outlineLevel="1"/>
    <col min="14" max="14" width="9.1328125" style="81" collapsed="1"/>
    <col min="15" max="17" width="9.3984375" style="81" customWidth="1"/>
    <col min="19" max="21" width="9.3984375" style="81" customWidth="1"/>
    <col min="23" max="25" width="9.3984375" style="81" customWidth="1"/>
    <col min="28" max="29" width="9.3984375" style="81" customWidth="1"/>
    <col min="31" max="31" width="9.3984375" style="81" customWidth="1"/>
    <col min="32" max="16384" width="9.1328125" style="81"/>
  </cols>
  <sheetData>
    <row r="1" spans="1:31" s="83" customFormat="1" ht="12" customHeight="1">
      <c r="A1" s="593" t="s">
        <v>11</v>
      </c>
      <c r="B1" s="594"/>
      <c r="C1" s="595"/>
      <c r="D1" s="595"/>
      <c r="E1" s="595"/>
      <c r="F1" s="594"/>
      <c r="G1" s="595"/>
      <c r="H1" s="595"/>
      <c r="I1" s="595"/>
      <c r="J1" s="594"/>
      <c r="K1" s="595"/>
      <c r="L1" s="595"/>
      <c r="M1" s="593"/>
      <c r="N1" s="595"/>
      <c r="O1" s="595"/>
      <c r="P1" s="595"/>
      <c r="Q1" s="595"/>
      <c r="R1" s="594"/>
      <c r="S1" s="595"/>
      <c r="T1" s="595"/>
      <c r="U1" s="593"/>
      <c r="V1" s="594"/>
      <c r="W1" s="595"/>
      <c r="X1" s="595"/>
      <c r="Y1" s="593"/>
      <c r="Z1" s="594"/>
      <c r="AA1" s="595"/>
      <c r="AB1" s="595"/>
      <c r="AC1" s="593"/>
      <c r="AD1" s="594"/>
      <c r="AE1" s="593"/>
    </row>
    <row r="2" spans="1:31" s="83" customFormat="1" ht="12" customHeight="1">
      <c r="A2" s="593" t="s">
        <v>197</v>
      </c>
      <c r="B2" s="594"/>
      <c r="C2" s="595"/>
      <c r="D2" s="595"/>
      <c r="E2" s="595"/>
      <c r="F2" s="594"/>
      <c r="G2" s="595"/>
      <c r="H2" s="595"/>
      <c r="I2" s="595"/>
      <c r="J2" s="594"/>
      <c r="K2" s="595"/>
      <c r="L2" s="595"/>
      <c r="M2" s="593"/>
      <c r="N2" s="595"/>
      <c r="O2" s="595"/>
      <c r="P2" s="595"/>
      <c r="Q2" s="595"/>
      <c r="R2" s="594"/>
      <c r="S2" s="595"/>
      <c r="T2" s="595"/>
      <c r="U2" s="593"/>
      <c r="V2" s="594"/>
      <c r="W2" s="595"/>
      <c r="X2" s="595"/>
      <c r="Y2" s="593"/>
      <c r="Z2" s="594"/>
      <c r="AA2" s="595"/>
      <c r="AB2" s="595"/>
      <c r="AC2" s="593"/>
      <c r="AD2" s="594"/>
      <c r="AE2" s="593"/>
    </row>
    <row r="3" spans="1:31" ht="14.45" customHeight="1">
      <c r="A3" s="653"/>
      <c r="B3" s="652" t="s">
        <v>309</v>
      </c>
      <c r="C3" s="617"/>
      <c r="D3" s="617"/>
      <c r="E3" s="617"/>
      <c r="F3" s="654">
        <v>2018</v>
      </c>
      <c r="G3" s="617"/>
      <c r="H3" s="617"/>
      <c r="I3" s="617"/>
      <c r="J3" s="654" t="s">
        <v>355</v>
      </c>
      <c r="K3" s="617"/>
      <c r="L3" s="617"/>
      <c r="M3" s="618"/>
      <c r="N3" s="617">
        <v>2020</v>
      </c>
      <c r="O3" s="617"/>
      <c r="P3" s="617"/>
      <c r="Q3" s="617"/>
      <c r="R3" s="654">
        <v>2021</v>
      </c>
      <c r="S3" s="617"/>
      <c r="T3" s="617"/>
      <c r="U3" s="618"/>
      <c r="V3" s="654">
        <v>2022</v>
      </c>
      <c r="W3" s="617"/>
      <c r="X3" s="617"/>
      <c r="Y3" s="618"/>
      <c r="Z3" s="654">
        <v>2023</v>
      </c>
      <c r="AA3" s="617"/>
      <c r="AB3" s="617"/>
      <c r="AC3" s="618"/>
      <c r="AD3" s="654">
        <v>2024</v>
      </c>
      <c r="AE3" s="618"/>
    </row>
    <row r="4" spans="1:31" ht="12" customHeight="1">
      <c r="A4" s="655" t="s">
        <v>1</v>
      </c>
      <c r="B4" s="656" t="s">
        <v>9</v>
      </c>
      <c r="C4" s="656" t="s">
        <v>8</v>
      </c>
      <c r="D4" s="656" t="s">
        <v>7</v>
      </c>
      <c r="E4" s="656" t="s">
        <v>10</v>
      </c>
      <c r="F4" s="657" t="s">
        <v>358</v>
      </c>
      <c r="G4" s="656" t="s">
        <v>359</v>
      </c>
      <c r="H4" s="656" t="s">
        <v>360</v>
      </c>
      <c r="I4" s="656" t="s">
        <v>10</v>
      </c>
      <c r="J4" s="657" t="s">
        <v>9</v>
      </c>
      <c r="K4" s="656" t="s">
        <v>8</v>
      </c>
      <c r="L4" s="656" t="s">
        <v>7</v>
      </c>
      <c r="M4" s="658" t="s">
        <v>10</v>
      </c>
      <c r="N4" s="656" t="s">
        <v>9</v>
      </c>
      <c r="O4" s="656" t="s">
        <v>8</v>
      </c>
      <c r="P4" s="656" t="s">
        <v>7</v>
      </c>
      <c r="Q4" s="656" t="s">
        <v>10</v>
      </c>
      <c r="R4" s="657" t="s">
        <v>9</v>
      </c>
      <c r="S4" s="656" t="s">
        <v>8</v>
      </c>
      <c r="T4" s="656" t="s">
        <v>7</v>
      </c>
      <c r="U4" s="658" t="s">
        <v>10</v>
      </c>
      <c r="V4" s="657" t="s">
        <v>9</v>
      </c>
      <c r="W4" s="656" t="s">
        <v>8</v>
      </c>
      <c r="X4" s="656" t="s">
        <v>7</v>
      </c>
      <c r="Y4" s="658" t="s">
        <v>10</v>
      </c>
      <c r="Z4" s="657" t="s">
        <v>9</v>
      </c>
      <c r="AA4" s="656" t="s">
        <v>8</v>
      </c>
      <c r="AB4" s="656" t="s">
        <v>7</v>
      </c>
      <c r="AC4" s="658" t="s">
        <v>10</v>
      </c>
      <c r="AD4" s="657" t="s">
        <v>9</v>
      </c>
      <c r="AE4" s="658" t="s">
        <v>8</v>
      </c>
    </row>
    <row r="5" spans="1:31" s="83" customFormat="1" ht="12" customHeight="1">
      <c r="A5" s="89" t="s">
        <v>114</v>
      </c>
      <c r="B5" s="90"/>
      <c r="C5" s="137"/>
      <c r="D5" s="137"/>
      <c r="E5" s="137"/>
      <c r="F5" s="90"/>
      <c r="G5" s="137"/>
      <c r="H5" s="137"/>
      <c r="I5" s="191"/>
      <c r="J5" s="90"/>
      <c r="M5" s="364"/>
      <c r="R5" s="424"/>
      <c r="U5" s="425"/>
      <c r="V5" s="424"/>
      <c r="Y5" s="425"/>
      <c r="Z5" s="424"/>
      <c r="AC5" s="425"/>
      <c r="AD5" s="424"/>
      <c r="AE5" s="425"/>
    </row>
    <row r="6" spans="1:31" ht="12" customHeight="1">
      <c r="A6" s="91" t="s">
        <v>54</v>
      </c>
      <c r="B6" s="92">
        <v>5721</v>
      </c>
      <c r="C6" s="135">
        <v>5996</v>
      </c>
      <c r="D6" s="135">
        <v>6248</v>
      </c>
      <c r="E6" s="245">
        <v>6187</v>
      </c>
      <c r="F6" s="92">
        <v>6348</v>
      </c>
      <c r="G6" s="135">
        <v>6928</v>
      </c>
      <c r="H6" s="135">
        <v>5263</v>
      </c>
      <c r="I6" s="135">
        <v>5661</v>
      </c>
      <c r="J6" s="92">
        <v>5048</v>
      </c>
      <c r="K6" s="331">
        <v>5379</v>
      </c>
      <c r="L6" s="331">
        <v>5843</v>
      </c>
      <c r="M6" s="365">
        <v>5627</v>
      </c>
      <c r="N6" s="331">
        <v>5124</v>
      </c>
      <c r="O6" s="331">
        <v>3889</v>
      </c>
      <c r="P6" s="331">
        <v>4760</v>
      </c>
      <c r="Q6" s="331">
        <v>5373</v>
      </c>
      <c r="R6" s="92">
        <v>5387</v>
      </c>
      <c r="S6" s="331">
        <v>5924</v>
      </c>
      <c r="T6" s="331">
        <v>6000</v>
      </c>
      <c r="U6" s="426">
        <v>6248</v>
      </c>
      <c r="V6" s="92">
        <v>6749</v>
      </c>
      <c r="W6" s="331">
        <v>7279</v>
      </c>
      <c r="X6" s="331">
        <v>8378</v>
      </c>
      <c r="Y6" s="426">
        <v>7810</v>
      </c>
      <c r="Z6" s="92">
        <v>8699</v>
      </c>
      <c r="AA6" s="331">
        <v>9189</v>
      </c>
      <c r="AB6" s="331">
        <v>10117</v>
      </c>
      <c r="AC6" s="426">
        <v>9086</v>
      </c>
      <c r="AD6" s="92">
        <v>9345</v>
      </c>
      <c r="AE6" s="426">
        <v>9466</v>
      </c>
    </row>
    <row r="7" spans="1:31" ht="12" customHeight="1">
      <c r="A7" s="91" t="s">
        <v>165</v>
      </c>
      <c r="B7" s="92">
        <v>1158</v>
      </c>
      <c r="C7" s="135">
        <v>1138</v>
      </c>
      <c r="D7" s="135">
        <v>1531</v>
      </c>
      <c r="E7" s="307">
        <v>1283</v>
      </c>
      <c r="F7" s="92">
        <v>1094</v>
      </c>
      <c r="G7" s="135">
        <v>1137</v>
      </c>
      <c r="H7" s="135">
        <v>823</v>
      </c>
      <c r="I7" s="179">
        <v>868</v>
      </c>
      <c r="J7" s="92">
        <v>1079</v>
      </c>
      <c r="K7" s="331">
        <v>1133</v>
      </c>
      <c r="L7" s="331">
        <v>1240</v>
      </c>
      <c r="M7" s="296">
        <v>1248</v>
      </c>
      <c r="N7" s="331">
        <v>1291</v>
      </c>
      <c r="O7" s="331">
        <v>1286</v>
      </c>
      <c r="P7" s="331">
        <v>1300</v>
      </c>
      <c r="Q7" s="331">
        <v>1312</v>
      </c>
      <c r="R7" s="92">
        <v>1278</v>
      </c>
      <c r="S7" s="331">
        <v>1338</v>
      </c>
      <c r="T7" s="331">
        <v>1400</v>
      </c>
      <c r="U7" s="426">
        <v>1450</v>
      </c>
      <c r="V7" s="92">
        <v>1441</v>
      </c>
      <c r="W7" s="331">
        <v>1491</v>
      </c>
      <c r="X7" s="331">
        <v>1633</v>
      </c>
      <c r="Y7" s="426">
        <v>1768</v>
      </c>
      <c r="Z7" s="92">
        <v>1778</v>
      </c>
      <c r="AA7" s="331">
        <v>1881</v>
      </c>
      <c r="AB7" s="331">
        <v>1990</v>
      </c>
      <c r="AC7" s="426">
        <v>2112</v>
      </c>
      <c r="AD7" s="92">
        <v>2074</v>
      </c>
      <c r="AE7" s="426">
        <v>2160</v>
      </c>
    </row>
    <row r="8" spans="1:31" ht="12" customHeight="1">
      <c r="A8" s="91" t="s">
        <v>115</v>
      </c>
      <c r="B8" s="92">
        <v>112</v>
      </c>
      <c r="C8" s="135">
        <v>532</v>
      </c>
      <c r="D8" s="135">
        <v>-460</v>
      </c>
      <c r="E8" s="307">
        <v>-259</v>
      </c>
      <c r="F8" s="92">
        <v>25</v>
      </c>
      <c r="G8" s="135">
        <v>131</v>
      </c>
      <c r="H8" s="135">
        <v>199</v>
      </c>
      <c r="I8" s="179">
        <v>-33</v>
      </c>
      <c r="J8" s="92">
        <v>107</v>
      </c>
      <c r="K8" s="331">
        <v>468</v>
      </c>
      <c r="L8" s="331">
        <v>-285</v>
      </c>
      <c r="M8" s="296">
        <v>-191</v>
      </c>
      <c r="N8" s="331">
        <v>5</v>
      </c>
      <c r="O8" s="331">
        <v>605</v>
      </c>
      <c r="P8" s="331">
        <v>-37</v>
      </c>
      <c r="Q8" s="331">
        <v>173</v>
      </c>
      <c r="R8" s="92">
        <v>108</v>
      </c>
      <c r="S8" s="331">
        <v>6</v>
      </c>
      <c r="T8" s="331">
        <v>-115</v>
      </c>
      <c r="U8" s="426">
        <v>-72</v>
      </c>
      <c r="V8" s="92">
        <v>-45</v>
      </c>
      <c r="W8" s="331">
        <v>-125</v>
      </c>
      <c r="X8" s="331">
        <v>-74</v>
      </c>
      <c r="Y8" s="426">
        <v>673</v>
      </c>
      <c r="Z8" s="92">
        <v>213</v>
      </c>
      <c r="AA8" s="331">
        <v>30</v>
      </c>
      <c r="AB8" s="331">
        <v>-181</v>
      </c>
      <c r="AC8" s="426">
        <v>867</v>
      </c>
      <c r="AD8" s="92">
        <v>266</v>
      </c>
      <c r="AE8" s="426">
        <v>26</v>
      </c>
    </row>
    <row r="9" spans="1:31" ht="12" customHeight="1">
      <c r="A9" s="93" t="s">
        <v>63</v>
      </c>
      <c r="B9" s="94">
        <f t="shared" ref="B9:H9" si="0">SUM(B6:B8)</f>
        <v>6991</v>
      </c>
      <c r="C9" s="136">
        <f t="shared" si="0"/>
        <v>7666</v>
      </c>
      <c r="D9" s="136">
        <f>SUM(D6:D8)</f>
        <v>7319</v>
      </c>
      <c r="E9" s="136">
        <f t="shared" si="0"/>
        <v>7211</v>
      </c>
      <c r="F9" s="94">
        <f t="shared" si="0"/>
        <v>7467</v>
      </c>
      <c r="G9" s="136">
        <f t="shared" si="0"/>
        <v>8196</v>
      </c>
      <c r="H9" s="136">
        <f t="shared" si="0"/>
        <v>6285</v>
      </c>
      <c r="I9" s="136">
        <f t="shared" ref="I9:M9" si="1">SUM(I6:I8)</f>
        <v>6496</v>
      </c>
      <c r="J9" s="94">
        <f t="shared" si="1"/>
        <v>6234</v>
      </c>
      <c r="K9" s="329">
        <f t="shared" si="1"/>
        <v>6980</v>
      </c>
      <c r="L9" s="329">
        <f t="shared" si="1"/>
        <v>6798</v>
      </c>
      <c r="M9" s="366">
        <f t="shared" si="1"/>
        <v>6684</v>
      </c>
      <c r="N9" s="329">
        <f t="shared" ref="N9:O9" si="2">SUM(N6:N8)</f>
        <v>6420</v>
      </c>
      <c r="O9" s="329">
        <f t="shared" si="2"/>
        <v>5780</v>
      </c>
      <c r="P9" s="329">
        <f t="shared" ref="P9:Q9" si="3">SUM(P6:P8)</f>
        <v>6023</v>
      </c>
      <c r="Q9" s="329">
        <f t="shared" si="3"/>
        <v>6858</v>
      </c>
      <c r="R9" s="94">
        <f t="shared" ref="R9" si="4">SUM(R6:R8)</f>
        <v>6773</v>
      </c>
      <c r="S9" s="329">
        <f t="shared" ref="S9:U9" si="5">SUM(S6:S8)</f>
        <v>7268</v>
      </c>
      <c r="T9" s="329">
        <f t="shared" si="5"/>
        <v>7285</v>
      </c>
      <c r="U9" s="477">
        <f t="shared" si="5"/>
        <v>7626</v>
      </c>
      <c r="V9" s="94">
        <f t="shared" ref="V9:X9" si="6">SUM(V6:V8)</f>
        <v>8145</v>
      </c>
      <c r="W9" s="329">
        <f t="shared" ref="W9" si="7">SUM(W6:W8)</f>
        <v>8645</v>
      </c>
      <c r="X9" s="329">
        <f t="shared" si="6"/>
        <v>9937</v>
      </c>
      <c r="Y9" s="477">
        <f t="shared" ref="Y9:Z9" si="8">SUM(Y6:Y8)</f>
        <v>10251</v>
      </c>
      <c r="Z9" s="94">
        <f t="shared" si="8"/>
        <v>10690</v>
      </c>
      <c r="AA9" s="329">
        <f t="shared" ref="AA9:AE9" si="9">SUM(AA6:AA8)</f>
        <v>11100</v>
      </c>
      <c r="AB9" s="329">
        <f t="shared" si="9"/>
        <v>11926</v>
      </c>
      <c r="AC9" s="477">
        <f t="shared" si="9"/>
        <v>12065</v>
      </c>
      <c r="AD9" s="94">
        <f t="shared" si="9"/>
        <v>11685</v>
      </c>
      <c r="AE9" s="477">
        <f t="shared" si="9"/>
        <v>11652</v>
      </c>
    </row>
    <row r="10" spans="1:31" ht="12" customHeight="1">
      <c r="A10" s="91" t="s">
        <v>116</v>
      </c>
      <c r="B10" s="92">
        <v>-823</v>
      </c>
      <c r="C10" s="135">
        <v>608</v>
      </c>
      <c r="D10" s="135">
        <v>583</v>
      </c>
      <c r="E10" s="179">
        <v>-39</v>
      </c>
      <c r="F10" s="92">
        <v>393</v>
      </c>
      <c r="G10" s="135">
        <v>-1002</v>
      </c>
      <c r="H10" s="135">
        <v>201</v>
      </c>
      <c r="I10" s="179">
        <v>-267</v>
      </c>
      <c r="J10" s="92">
        <v>-365</v>
      </c>
      <c r="K10" s="331">
        <v>-213</v>
      </c>
      <c r="L10" s="331">
        <v>-60</v>
      </c>
      <c r="M10" s="296">
        <v>28</v>
      </c>
      <c r="N10" s="331">
        <v>-48</v>
      </c>
      <c r="O10" s="331">
        <v>-194</v>
      </c>
      <c r="P10" s="331">
        <v>310</v>
      </c>
      <c r="Q10" s="331">
        <v>176</v>
      </c>
      <c r="R10" s="92">
        <v>138</v>
      </c>
      <c r="S10" s="331">
        <v>-5</v>
      </c>
      <c r="T10" s="331">
        <v>-69</v>
      </c>
      <c r="U10" s="426">
        <v>395</v>
      </c>
      <c r="V10" s="92">
        <v>-225</v>
      </c>
      <c r="W10" s="331">
        <v>21</v>
      </c>
      <c r="X10" s="331">
        <v>123</v>
      </c>
      <c r="Y10" s="426">
        <v>-633</v>
      </c>
      <c r="Z10" s="92">
        <v>-351</v>
      </c>
      <c r="AA10" s="331">
        <v>-459</v>
      </c>
      <c r="AB10" s="331">
        <v>-202</v>
      </c>
      <c r="AC10" s="426">
        <v>129</v>
      </c>
      <c r="AD10" s="92">
        <v>-354</v>
      </c>
      <c r="AE10" s="426">
        <v>512</v>
      </c>
    </row>
    <row r="11" spans="1:31" ht="12.75" customHeight="1">
      <c r="A11" s="91" t="s">
        <v>117</v>
      </c>
      <c r="B11" s="92">
        <v>-1820</v>
      </c>
      <c r="C11" s="135">
        <v>-2616</v>
      </c>
      <c r="D11" s="135">
        <v>-1450</v>
      </c>
      <c r="E11" s="179">
        <v>-1420</v>
      </c>
      <c r="F11" s="92">
        <v>-1344</v>
      </c>
      <c r="G11" s="135">
        <v>-2208</v>
      </c>
      <c r="H11" s="135">
        <v>-1372</v>
      </c>
      <c r="I11" s="179">
        <v>-972</v>
      </c>
      <c r="J11" s="92">
        <v>-1014</v>
      </c>
      <c r="K11" s="331">
        <v>-1822</v>
      </c>
      <c r="L11" s="331">
        <v>-1510</v>
      </c>
      <c r="M11" s="296">
        <v>-1155</v>
      </c>
      <c r="N11" s="331">
        <v>-1075</v>
      </c>
      <c r="O11" s="331">
        <v>-1101</v>
      </c>
      <c r="P11" s="331">
        <v>-1729</v>
      </c>
      <c r="Q11" s="331">
        <v>-626</v>
      </c>
      <c r="R11" s="92">
        <v>-1066</v>
      </c>
      <c r="S11" s="331">
        <v>-2266</v>
      </c>
      <c r="T11" s="331">
        <v>-1607</v>
      </c>
      <c r="U11" s="426">
        <v>-272</v>
      </c>
      <c r="V11" s="92">
        <v>-1099</v>
      </c>
      <c r="W11" s="331">
        <v>-2060</v>
      </c>
      <c r="X11" s="331">
        <v>-2008</v>
      </c>
      <c r="Y11" s="426">
        <v>-1078</v>
      </c>
      <c r="Z11" s="92">
        <v>-1625</v>
      </c>
      <c r="AA11" s="331">
        <v>-3193</v>
      </c>
      <c r="AB11" s="331">
        <v>-2272</v>
      </c>
      <c r="AC11" s="426">
        <v>-1668</v>
      </c>
      <c r="AD11" s="92">
        <v>-1781</v>
      </c>
      <c r="AE11" s="426">
        <v>-2886</v>
      </c>
    </row>
    <row r="12" spans="1:31" ht="14.25" customHeight="1">
      <c r="A12" s="91" t="s">
        <v>169</v>
      </c>
      <c r="B12" s="105">
        <v>-109</v>
      </c>
      <c r="C12" s="141">
        <v>-885</v>
      </c>
      <c r="D12" s="141">
        <v>-105</v>
      </c>
      <c r="E12" s="192">
        <v>-181</v>
      </c>
      <c r="F12" s="105">
        <v>-102</v>
      </c>
      <c r="G12" s="141">
        <v>-77</v>
      </c>
      <c r="H12" s="141">
        <v>-95</v>
      </c>
      <c r="I12" s="192">
        <v>-118</v>
      </c>
      <c r="J12" s="105">
        <v>-77</v>
      </c>
      <c r="K12" s="332">
        <v>-84</v>
      </c>
      <c r="L12" s="332">
        <v>-103</v>
      </c>
      <c r="M12" s="367">
        <v>-112</v>
      </c>
      <c r="N12" s="332">
        <v>-81</v>
      </c>
      <c r="O12" s="332">
        <v>-77</v>
      </c>
      <c r="P12" s="332">
        <v>-78</v>
      </c>
      <c r="Q12" s="332">
        <v>-104</v>
      </c>
      <c r="R12" s="105">
        <v>-75</v>
      </c>
      <c r="S12" s="332">
        <v>-71</v>
      </c>
      <c r="T12" s="332">
        <v>-68</v>
      </c>
      <c r="U12" s="427">
        <v>-116</v>
      </c>
      <c r="V12" s="105">
        <v>-82</v>
      </c>
      <c r="W12" s="332">
        <v>-83</v>
      </c>
      <c r="X12" s="332">
        <v>-87</v>
      </c>
      <c r="Y12" s="427">
        <v>-167</v>
      </c>
      <c r="Z12" s="105">
        <v>-142</v>
      </c>
      <c r="AA12" s="332">
        <v>-107</v>
      </c>
      <c r="AB12" s="332">
        <v>-83</v>
      </c>
      <c r="AC12" s="427">
        <v>-180</v>
      </c>
      <c r="AD12" s="105">
        <v>-104</v>
      </c>
      <c r="AE12" s="427">
        <v>-119</v>
      </c>
    </row>
    <row r="13" spans="1:31" ht="12" customHeight="1">
      <c r="A13" s="91" t="s">
        <v>65</v>
      </c>
      <c r="B13" s="92">
        <v>-355</v>
      </c>
      <c r="C13" s="135">
        <v>208</v>
      </c>
      <c r="D13" s="135">
        <v>308</v>
      </c>
      <c r="E13" s="179">
        <v>1237</v>
      </c>
      <c r="F13" s="92">
        <v>-1708</v>
      </c>
      <c r="G13" s="135">
        <v>-1727</v>
      </c>
      <c r="H13" s="135">
        <v>-459</v>
      </c>
      <c r="I13" s="179">
        <v>503</v>
      </c>
      <c r="J13" s="92">
        <v>-1469</v>
      </c>
      <c r="K13" s="331">
        <v>-1938</v>
      </c>
      <c r="L13" s="331">
        <v>237</v>
      </c>
      <c r="M13" s="296">
        <v>199</v>
      </c>
      <c r="N13" s="331">
        <v>-336</v>
      </c>
      <c r="O13" s="331">
        <v>-387</v>
      </c>
      <c r="P13" s="331">
        <v>1707</v>
      </c>
      <c r="Q13" s="331">
        <v>1182</v>
      </c>
      <c r="R13" s="92">
        <v>-500</v>
      </c>
      <c r="S13" s="331">
        <v>-345</v>
      </c>
      <c r="T13" s="331">
        <v>77</v>
      </c>
      <c r="U13" s="426">
        <v>524</v>
      </c>
      <c r="V13" s="92">
        <v>-3079</v>
      </c>
      <c r="W13" s="331">
        <v>-2301</v>
      </c>
      <c r="X13" s="331">
        <v>-665</v>
      </c>
      <c r="Y13" s="426">
        <v>-1370</v>
      </c>
      <c r="Z13" s="92">
        <v>-2212</v>
      </c>
      <c r="AA13" s="331">
        <v>-3158</v>
      </c>
      <c r="AB13" s="331">
        <v>-963</v>
      </c>
      <c r="AC13" s="426">
        <v>558</v>
      </c>
      <c r="AD13" s="92">
        <v>-1334</v>
      </c>
      <c r="AE13" s="426">
        <v>54</v>
      </c>
    </row>
    <row r="14" spans="1:31" ht="12" customHeight="1">
      <c r="A14" s="91" t="s">
        <v>112</v>
      </c>
      <c r="B14" s="92">
        <v>-234</v>
      </c>
      <c r="C14" s="135">
        <v>-349</v>
      </c>
      <c r="D14" s="135">
        <v>-371</v>
      </c>
      <c r="E14" s="179">
        <v>-458</v>
      </c>
      <c r="F14" s="92">
        <v>-408</v>
      </c>
      <c r="G14" s="135">
        <v>-498</v>
      </c>
      <c r="H14" s="135">
        <v>-299</v>
      </c>
      <c r="I14" s="179">
        <v>-257</v>
      </c>
      <c r="J14" s="92">
        <v>-259</v>
      </c>
      <c r="K14" s="331">
        <v>-244</v>
      </c>
      <c r="L14" s="331">
        <v>-350</v>
      </c>
      <c r="M14" s="296">
        <v>-287</v>
      </c>
      <c r="N14" s="331">
        <v>-178</v>
      </c>
      <c r="O14" s="331">
        <v>-136</v>
      </c>
      <c r="P14" s="331">
        <v>-76</v>
      </c>
      <c r="Q14" s="331">
        <v>-96</v>
      </c>
      <c r="R14" s="92">
        <v>-105</v>
      </c>
      <c r="S14" s="331">
        <v>-128</v>
      </c>
      <c r="T14" s="331">
        <v>-155</v>
      </c>
      <c r="U14" s="426">
        <v>-122</v>
      </c>
      <c r="V14" s="92">
        <v>-190</v>
      </c>
      <c r="W14" s="331">
        <v>-208</v>
      </c>
      <c r="X14" s="331">
        <v>-234</v>
      </c>
      <c r="Y14" s="426">
        <v>-252</v>
      </c>
      <c r="Z14" s="92">
        <v>-308</v>
      </c>
      <c r="AA14" s="331">
        <v>-385</v>
      </c>
      <c r="AB14" s="331">
        <v>-517</v>
      </c>
      <c r="AC14" s="426">
        <v>-604</v>
      </c>
      <c r="AD14" s="92">
        <v>-557</v>
      </c>
      <c r="AE14" s="426">
        <v>-741</v>
      </c>
    </row>
    <row r="15" spans="1:31" ht="12" customHeight="1">
      <c r="A15" s="91" t="s">
        <v>164</v>
      </c>
      <c r="B15" s="92">
        <v>89</v>
      </c>
      <c r="C15" s="135">
        <v>103</v>
      </c>
      <c r="D15" s="135">
        <v>129</v>
      </c>
      <c r="E15" s="179">
        <v>143</v>
      </c>
      <c r="F15" s="92">
        <v>81</v>
      </c>
      <c r="G15" s="135">
        <v>89</v>
      </c>
      <c r="H15" s="135">
        <v>7</v>
      </c>
      <c r="I15" s="179">
        <v>9</v>
      </c>
      <c r="J15" s="92">
        <v>13</v>
      </c>
      <c r="K15" s="331">
        <v>6</v>
      </c>
      <c r="L15" s="331">
        <v>14</v>
      </c>
      <c r="M15" s="296">
        <v>20</v>
      </c>
      <c r="N15" s="331">
        <v>28</v>
      </c>
      <c r="O15" s="331">
        <v>18</v>
      </c>
      <c r="P15" s="331">
        <v>17</v>
      </c>
      <c r="Q15" s="331">
        <v>7</v>
      </c>
      <c r="R15" s="92">
        <v>21</v>
      </c>
      <c r="S15" s="331">
        <v>4</v>
      </c>
      <c r="T15" s="331">
        <v>8</v>
      </c>
      <c r="U15" s="426">
        <v>3</v>
      </c>
      <c r="V15" s="92">
        <v>5</v>
      </c>
      <c r="W15" s="331">
        <v>36</v>
      </c>
      <c r="X15" s="331">
        <v>30</v>
      </c>
      <c r="Y15" s="426">
        <v>5</v>
      </c>
      <c r="Z15" s="92">
        <v>10</v>
      </c>
      <c r="AA15" s="331">
        <v>13</v>
      </c>
      <c r="AB15" s="331">
        <v>10</v>
      </c>
      <c r="AC15" s="426">
        <v>12</v>
      </c>
      <c r="AD15" s="92">
        <v>11</v>
      </c>
      <c r="AE15" s="426">
        <v>19</v>
      </c>
    </row>
    <row r="16" spans="1:31" s="83" customFormat="1" ht="12" customHeight="1">
      <c r="A16" s="95" t="s">
        <v>118</v>
      </c>
      <c r="B16" s="138">
        <f t="shared" ref="B16:H16" si="10">SUM(B9:B15)</f>
        <v>3739</v>
      </c>
      <c r="C16" s="134">
        <f t="shared" si="10"/>
        <v>4735</v>
      </c>
      <c r="D16" s="134">
        <f t="shared" si="10"/>
        <v>6413</v>
      </c>
      <c r="E16" s="134">
        <f t="shared" si="10"/>
        <v>6493</v>
      </c>
      <c r="F16" s="138">
        <f t="shared" si="10"/>
        <v>4379</v>
      </c>
      <c r="G16" s="134">
        <f t="shared" si="10"/>
        <v>2773</v>
      </c>
      <c r="H16" s="134">
        <f t="shared" si="10"/>
        <v>4268</v>
      </c>
      <c r="I16" s="134">
        <f t="shared" ref="I16:M16" si="11">SUM(I9:I15)</f>
        <v>5394</v>
      </c>
      <c r="J16" s="138">
        <f t="shared" si="11"/>
        <v>3063</v>
      </c>
      <c r="K16" s="330">
        <f t="shared" si="11"/>
        <v>2685</v>
      </c>
      <c r="L16" s="330">
        <f t="shared" si="11"/>
        <v>5026</v>
      </c>
      <c r="M16" s="368">
        <f t="shared" si="11"/>
        <v>5377</v>
      </c>
      <c r="N16" s="330">
        <f t="shared" ref="N16:O16" si="12">SUM(N9:N15)</f>
        <v>4730</v>
      </c>
      <c r="O16" s="330">
        <f t="shared" si="12"/>
        <v>3903</v>
      </c>
      <c r="P16" s="330">
        <f t="shared" ref="P16:Q16" si="13">SUM(P9:P15)</f>
        <v>6174</v>
      </c>
      <c r="Q16" s="330">
        <f t="shared" si="13"/>
        <v>7397</v>
      </c>
      <c r="R16" s="138">
        <f t="shared" ref="R16" si="14">SUM(R9:R15)</f>
        <v>5186</v>
      </c>
      <c r="S16" s="330">
        <f t="shared" ref="S16:U16" si="15">SUM(S9:S15)</f>
        <v>4457</v>
      </c>
      <c r="T16" s="330">
        <f t="shared" si="15"/>
        <v>5471</v>
      </c>
      <c r="U16" s="428">
        <f t="shared" si="15"/>
        <v>8038</v>
      </c>
      <c r="V16" s="138">
        <f t="shared" ref="V16:Z16" si="16">SUM(V9:V15)</f>
        <v>3475</v>
      </c>
      <c r="W16" s="330">
        <f t="shared" si="16"/>
        <v>4050</v>
      </c>
      <c r="X16" s="330">
        <f t="shared" si="16"/>
        <v>7096</v>
      </c>
      <c r="Y16" s="428">
        <f t="shared" si="16"/>
        <v>6756</v>
      </c>
      <c r="Z16" s="138">
        <f t="shared" si="16"/>
        <v>6062</v>
      </c>
      <c r="AA16" s="330">
        <f t="shared" ref="AA16:AE16" si="17">SUM(AA9:AA15)</f>
        <v>3811</v>
      </c>
      <c r="AB16" s="330">
        <f t="shared" si="17"/>
        <v>7899</v>
      </c>
      <c r="AC16" s="428">
        <f t="shared" si="17"/>
        <v>10312</v>
      </c>
      <c r="AD16" s="138">
        <f t="shared" si="17"/>
        <v>7566</v>
      </c>
      <c r="AE16" s="428">
        <f t="shared" si="17"/>
        <v>8491</v>
      </c>
    </row>
    <row r="17" spans="1:31" s="83" customFormat="1" ht="12" customHeight="1">
      <c r="A17" s="89" t="s">
        <v>119</v>
      </c>
      <c r="B17" s="90"/>
      <c r="C17" s="128"/>
      <c r="D17" s="128"/>
      <c r="E17" s="128"/>
      <c r="F17" s="90"/>
      <c r="G17" s="128"/>
      <c r="H17" s="128"/>
      <c r="I17" s="128"/>
      <c r="J17" s="90"/>
      <c r="K17" s="333"/>
      <c r="L17" s="333"/>
      <c r="M17" s="369"/>
      <c r="N17" s="333"/>
      <c r="O17" s="333"/>
      <c r="P17" s="333"/>
      <c r="Q17" s="333"/>
      <c r="R17" s="90"/>
      <c r="S17" s="333"/>
      <c r="T17" s="333"/>
      <c r="U17" s="429"/>
      <c r="V17" s="90"/>
      <c r="W17" s="333"/>
      <c r="X17" s="333"/>
      <c r="Y17" s="429"/>
      <c r="Z17" s="90"/>
      <c r="AA17" s="333"/>
      <c r="AB17" s="333"/>
      <c r="AC17" s="429"/>
      <c r="AD17" s="90"/>
      <c r="AE17" s="429"/>
    </row>
    <row r="18" spans="1:31" ht="12" customHeight="1">
      <c r="A18" s="91" t="s">
        <v>163</v>
      </c>
      <c r="B18" s="92">
        <v>-363</v>
      </c>
      <c r="C18" s="135">
        <v>-359</v>
      </c>
      <c r="D18" s="135">
        <v>-429</v>
      </c>
      <c r="E18" s="179">
        <v>-591</v>
      </c>
      <c r="F18" s="92">
        <v>-461</v>
      </c>
      <c r="G18" s="135">
        <v>-513</v>
      </c>
      <c r="H18" s="135">
        <v>-494</v>
      </c>
      <c r="I18" s="179">
        <v>-532</v>
      </c>
      <c r="J18" s="92">
        <v>-367</v>
      </c>
      <c r="K18" s="331">
        <v>-362</v>
      </c>
      <c r="L18" s="331">
        <v>-393</v>
      </c>
      <c r="M18" s="296">
        <v>-540</v>
      </c>
      <c r="N18" s="331">
        <v>-416</v>
      </c>
      <c r="O18" s="331">
        <v>-317</v>
      </c>
      <c r="P18" s="331">
        <v>-344</v>
      </c>
      <c r="Q18" s="331">
        <v>-382</v>
      </c>
      <c r="R18" s="92">
        <v>-371</v>
      </c>
      <c r="S18" s="331">
        <v>-405</v>
      </c>
      <c r="T18" s="331">
        <v>-522</v>
      </c>
      <c r="U18" s="426">
        <v>-672</v>
      </c>
      <c r="V18" s="92">
        <v>-852</v>
      </c>
      <c r="W18" s="331">
        <v>-775</v>
      </c>
      <c r="X18" s="331">
        <v>-1014</v>
      </c>
      <c r="Y18" s="426">
        <v>-1019</v>
      </c>
      <c r="Z18" s="92">
        <v>-1001</v>
      </c>
      <c r="AA18" s="331">
        <v>-956</v>
      </c>
      <c r="AB18" s="331">
        <v>-985</v>
      </c>
      <c r="AC18" s="426">
        <v>-1045</v>
      </c>
      <c r="AD18" s="92">
        <v>-879</v>
      </c>
      <c r="AE18" s="426">
        <v>-915</v>
      </c>
    </row>
    <row r="19" spans="1:31" ht="12" customHeight="1">
      <c r="A19" s="91" t="s">
        <v>162</v>
      </c>
      <c r="B19" s="92">
        <v>15</v>
      </c>
      <c r="C19" s="135">
        <v>30</v>
      </c>
      <c r="D19" s="135">
        <v>39</v>
      </c>
      <c r="E19" s="179">
        <v>95</v>
      </c>
      <c r="F19" s="92">
        <v>19</v>
      </c>
      <c r="G19" s="135">
        <v>18</v>
      </c>
      <c r="H19" s="135">
        <v>14</v>
      </c>
      <c r="I19" s="179">
        <v>27</v>
      </c>
      <c r="J19" s="92">
        <v>8</v>
      </c>
      <c r="K19" s="331">
        <v>41</v>
      </c>
      <c r="L19" s="331">
        <v>217</v>
      </c>
      <c r="M19" s="296">
        <v>452</v>
      </c>
      <c r="N19" s="331">
        <v>5</v>
      </c>
      <c r="O19" s="331">
        <v>14</v>
      </c>
      <c r="P19" s="331">
        <v>11</v>
      </c>
      <c r="Q19" s="331">
        <v>9</v>
      </c>
      <c r="R19" s="92">
        <v>31</v>
      </c>
      <c r="S19" s="331">
        <v>9</v>
      </c>
      <c r="T19" s="331">
        <v>9</v>
      </c>
      <c r="U19" s="426">
        <v>44</v>
      </c>
      <c r="V19" s="92">
        <v>16</v>
      </c>
      <c r="W19" s="331">
        <v>15</v>
      </c>
      <c r="X19" s="331">
        <v>37</v>
      </c>
      <c r="Y19" s="426">
        <v>31</v>
      </c>
      <c r="Z19" s="92">
        <v>18</v>
      </c>
      <c r="AA19" s="331">
        <v>22</v>
      </c>
      <c r="AB19" s="331">
        <v>18</v>
      </c>
      <c r="AC19" s="426">
        <v>43</v>
      </c>
      <c r="AD19" s="92">
        <v>21</v>
      </c>
      <c r="AE19" s="426">
        <v>20</v>
      </c>
    </row>
    <row r="20" spans="1:31" ht="12" customHeight="1">
      <c r="A20" s="91" t="s">
        <v>161</v>
      </c>
      <c r="B20" s="92">
        <v>-251</v>
      </c>
      <c r="C20" s="135">
        <v>-230</v>
      </c>
      <c r="D20" s="135">
        <v>-303</v>
      </c>
      <c r="E20" s="179">
        <v>-237</v>
      </c>
      <c r="F20" s="92">
        <v>-244</v>
      </c>
      <c r="G20" s="135">
        <v>-239</v>
      </c>
      <c r="H20" s="135">
        <v>-175</v>
      </c>
      <c r="I20" s="179">
        <v>-188</v>
      </c>
      <c r="J20" s="92">
        <v>-239</v>
      </c>
      <c r="K20" s="331">
        <v>-255</v>
      </c>
      <c r="L20" s="331">
        <v>-240</v>
      </c>
      <c r="M20" s="296">
        <v>-282</v>
      </c>
      <c r="N20" s="331">
        <v>-305</v>
      </c>
      <c r="O20" s="331">
        <v>-299</v>
      </c>
      <c r="P20" s="331">
        <v>-360</v>
      </c>
      <c r="Q20" s="331">
        <v>-373</v>
      </c>
      <c r="R20" s="92">
        <v>-328</v>
      </c>
      <c r="S20" s="331">
        <v>-366</v>
      </c>
      <c r="T20" s="331">
        <v>-339</v>
      </c>
      <c r="U20" s="426">
        <v>-356</v>
      </c>
      <c r="V20" s="92">
        <v>-345</v>
      </c>
      <c r="W20" s="331">
        <v>-351</v>
      </c>
      <c r="X20" s="331">
        <v>-328</v>
      </c>
      <c r="Y20" s="426">
        <v>-347</v>
      </c>
      <c r="Z20" s="92">
        <v>-373</v>
      </c>
      <c r="AA20" s="331">
        <v>-362</v>
      </c>
      <c r="AB20" s="331">
        <v>-365</v>
      </c>
      <c r="AC20" s="426">
        <v>-364</v>
      </c>
      <c r="AD20" s="92">
        <v>-356</v>
      </c>
      <c r="AE20" s="426">
        <v>-402</v>
      </c>
    </row>
    <row r="21" spans="1:31" ht="12" customHeight="1">
      <c r="A21" s="91" t="s">
        <v>160</v>
      </c>
      <c r="B21" s="96">
        <v>2</v>
      </c>
      <c r="C21" s="127">
        <v>0</v>
      </c>
      <c r="D21" s="127">
        <v>0</v>
      </c>
      <c r="E21" s="194">
        <v>0</v>
      </c>
      <c r="F21" s="266">
        <v>0</v>
      </c>
      <c r="G21" s="127">
        <v>0</v>
      </c>
      <c r="H21" s="127">
        <v>0</v>
      </c>
      <c r="I21" s="188" t="s">
        <v>144</v>
      </c>
      <c r="J21" s="266" t="s">
        <v>144</v>
      </c>
      <c r="K21" s="331">
        <v>1</v>
      </c>
      <c r="L21" s="127">
        <v>0</v>
      </c>
      <c r="M21" s="371">
        <v>0</v>
      </c>
      <c r="N21" s="127">
        <v>0</v>
      </c>
      <c r="O21" s="127">
        <v>0</v>
      </c>
      <c r="P21" s="127">
        <v>0</v>
      </c>
      <c r="Q21" s="127">
        <v>0</v>
      </c>
      <c r="R21" s="266">
        <v>0</v>
      </c>
      <c r="S21" s="127">
        <v>0</v>
      </c>
      <c r="T21" s="127">
        <v>0</v>
      </c>
      <c r="U21" s="371">
        <v>0</v>
      </c>
      <c r="V21" s="266">
        <v>0</v>
      </c>
      <c r="W21" s="127">
        <v>0</v>
      </c>
      <c r="X21" s="127">
        <v>0</v>
      </c>
      <c r="Y21" s="371">
        <v>0</v>
      </c>
      <c r="Z21" s="266">
        <v>0</v>
      </c>
      <c r="AA21" s="127">
        <v>0</v>
      </c>
      <c r="AB21" s="127">
        <v>0</v>
      </c>
      <c r="AC21" s="371">
        <v>0</v>
      </c>
      <c r="AD21" s="266">
        <v>0</v>
      </c>
      <c r="AE21" s="371">
        <v>0</v>
      </c>
    </row>
    <row r="22" spans="1:31" ht="12" customHeight="1">
      <c r="A22" s="91" t="s">
        <v>159</v>
      </c>
      <c r="B22" s="92">
        <v>-61</v>
      </c>
      <c r="C22" s="135">
        <v>-124</v>
      </c>
      <c r="D22" s="135">
        <v>-325</v>
      </c>
      <c r="E22" s="179">
        <v>-10</v>
      </c>
      <c r="F22" s="92">
        <v>-965</v>
      </c>
      <c r="G22" s="135">
        <v>-220</v>
      </c>
      <c r="H22" s="135">
        <v>-376</v>
      </c>
      <c r="I22" s="179">
        <v>-14</v>
      </c>
      <c r="J22" s="92">
        <v>-185</v>
      </c>
      <c r="K22" s="331">
        <v>-817</v>
      </c>
      <c r="L22" s="331">
        <v>-6525</v>
      </c>
      <c r="M22" s="296">
        <v>-179</v>
      </c>
      <c r="N22" s="331">
        <v>-4084</v>
      </c>
      <c r="O22" s="331">
        <v>-8714</v>
      </c>
      <c r="P22" s="331">
        <v>-123</v>
      </c>
      <c r="Q22" s="331">
        <v>-662</v>
      </c>
      <c r="R22" s="92">
        <v>-124</v>
      </c>
      <c r="S22" s="331">
        <v>-594</v>
      </c>
      <c r="T22" s="331">
        <v>-1591</v>
      </c>
      <c r="U22" s="426">
        <v>-25</v>
      </c>
      <c r="V22" s="92">
        <v>-226</v>
      </c>
      <c r="W22" s="331">
        <v>-957</v>
      </c>
      <c r="X22" s="331">
        <v>-8513</v>
      </c>
      <c r="Y22" s="426">
        <v>-895</v>
      </c>
      <c r="Z22" s="92">
        <v>-564</v>
      </c>
      <c r="AA22" s="331">
        <v>-2644</v>
      </c>
      <c r="AB22" s="331">
        <v>-315</v>
      </c>
      <c r="AC22" s="426">
        <v>-791</v>
      </c>
      <c r="AD22" s="92">
        <v>-2196</v>
      </c>
      <c r="AE22" s="426">
        <v>-1111</v>
      </c>
    </row>
    <row r="23" spans="1:31" ht="12" customHeight="1">
      <c r="A23" s="91" t="s">
        <v>158</v>
      </c>
      <c r="B23" s="127">
        <v>0</v>
      </c>
      <c r="C23" s="127">
        <v>0</v>
      </c>
      <c r="D23" s="127">
        <v>0</v>
      </c>
      <c r="E23" s="179">
        <v>1560</v>
      </c>
      <c r="F23" s="152">
        <v>296</v>
      </c>
      <c r="G23" s="135">
        <v>260</v>
      </c>
      <c r="H23" s="135">
        <v>-396</v>
      </c>
      <c r="I23" s="179">
        <v>6</v>
      </c>
      <c r="J23" s="266">
        <v>0</v>
      </c>
      <c r="K23" s="127">
        <v>0</v>
      </c>
      <c r="L23" s="127">
        <v>0</v>
      </c>
      <c r="M23" s="371">
        <v>0</v>
      </c>
      <c r="N23" s="127">
        <v>0</v>
      </c>
      <c r="O23" s="127">
        <v>0</v>
      </c>
      <c r="P23" s="127">
        <v>0</v>
      </c>
      <c r="Q23" s="127">
        <v>0</v>
      </c>
      <c r="R23" s="266">
        <v>0</v>
      </c>
      <c r="S23" s="127">
        <v>0</v>
      </c>
      <c r="T23" s="127">
        <v>0</v>
      </c>
      <c r="U23" s="426">
        <v>-7</v>
      </c>
      <c r="V23" s="266">
        <v>0</v>
      </c>
      <c r="W23" s="127">
        <v>0</v>
      </c>
      <c r="X23" s="127">
        <v>0</v>
      </c>
      <c r="Y23" s="127">
        <v>0</v>
      </c>
      <c r="Z23" s="266">
        <v>0</v>
      </c>
      <c r="AA23" s="127">
        <v>0</v>
      </c>
      <c r="AB23" s="127">
        <v>0</v>
      </c>
      <c r="AC23" s="371">
        <v>0</v>
      </c>
      <c r="AD23" s="266">
        <v>0</v>
      </c>
      <c r="AE23" s="371">
        <v>0</v>
      </c>
    </row>
    <row r="24" spans="1:31" ht="12" customHeight="1">
      <c r="A24" s="91" t="s">
        <v>157</v>
      </c>
      <c r="B24" s="97">
        <v>8</v>
      </c>
      <c r="C24" s="135">
        <v>33</v>
      </c>
      <c r="D24" s="135">
        <v>113</v>
      </c>
      <c r="E24" s="179">
        <v>630</v>
      </c>
      <c r="F24" s="97">
        <v>-134</v>
      </c>
      <c r="G24" s="135">
        <v>-44</v>
      </c>
      <c r="H24" s="135">
        <v>56</v>
      </c>
      <c r="I24" s="179">
        <v>-2</v>
      </c>
      <c r="J24" s="97">
        <v>-19</v>
      </c>
      <c r="K24" s="334">
        <v>-9</v>
      </c>
      <c r="L24" s="334">
        <v>11</v>
      </c>
      <c r="M24" s="296">
        <v>-1</v>
      </c>
      <c r="N24" s="334">
        <v>24</v>
      </c>
      <c r="O24" s="334">
        <v>4</v>
      </c>
      <c r="P24" s="334">
        <v>-2</v>
      </c>
      <c r="Q24" s="334">
        <v>28</v>
      </c>
      <c r="R24" s="97">
        <v>-537</v>
      </c>
      <c r="S24" s="334">
        <v>-6</v>
      </c>
      <c r="T24" s="334">
        <v>27</v>
      </c>
      <c r="U24" s="430">
        <v>2</v>
      </c>
      <c r="V24" s="97">
        <v>-4</v>
      </c>
      <c r="W24" s="334">
        <v>29</v>
      </c>
      <c r="X24" s="334">
        <v>-4</v>
      </c>
      <c r="Y24" s="430">
        <v>-1</v>
      </c>
      <c r="Z24" s="97">
        <v>3</v>
      </c>
      <c r="AA24" s="334">
        <v>-6</v>
      </c>
      <c r="AB24" s="334">
        <v>-15</v>
      </c>
      <c r="AC24" s="667">
        <v>294</v>
      </c>
      <c r="AD24" s="97">
        <v>7</v>
      </c>
      <c r="AE24" s="667">
        <v>8</v>
      </c>
    </row>
    <row r="25" spans="1:31" s="83" customFormat="1" ht="12" customHeight="1">
      <c r="A25" s="95" t="s">
        <v>125</v>
      </c>
      <c r="B25" s="138">
        <f>SUM(B18:B24)</f>
        <v>-650</v>
      </c>
      <c r="C25" s="134">
        <f>SUM(C18:C24)</f>
        <v>-650</v>
      </c>
      <c r="D25" s="134">
        <f>SUM(D18:D24)</f>
        <v>-905</v>
      </c>
      <c r="E25" s="134">
        <f>SUM(E18:E24)</f>
        <v>1447</v>
      </c>
      <c r="F25" s="138">
        <f t="shared" ref="F25:G25" si="18">SUM(F18:F24)</f>
        <v>-1489</v>
      </c>
      <c r="G25" s="134">
        <f t="shared" si="18"/>
        <v>-738</v>
      </c>
      <c r="H25" s="134">
        <f>SUM(H18:H24)</f>
        <v>-1371</v>
      </c>
      <c r="I25" s="134">
        <f>SUM(I18:I24)</f>
        <v>-703</v>
      </c>
      <c r="J25" s="138">
        <f t="shared" ref="J25" si="19">SUM(J18:J24)</f>
        <v>-802</v>
      </c>
      <c r="K25" s="330">
        <f t="shared" ref="K25:Q25" si="20">SUM(K18:K24)</f>
        <v>-1401</v>
      </c>
      <c r="L25" s="330">
        <f t="shared" si="20"/>
        <v>-6930</v>
      </c>
      <c r="M25" s="368">
        <f t="shared" si="20"/>
        <v>-550</v>
      </c>
      <c r="N25" s="330">
        <f t="shared" si="20"/>
        <v>-4776</v>
      </c>
      <c r="O25" s="330">
        <f t="shared" si="20"/>
        <v>-9312</v>
      </c>
      <c r="P25" s="330">
        <f t="shared" ref="P25" si="21">SUM(P18:P24)</f>
        <v>-818</v>
      </c>
      <c r="Q25" s="330">
        <f t="shared" si="20"/>
        <v>-1380</v>
      </c>
      <c r="R25" s="138">
        <f t="shared" ref="R25" si="22">SUM(R18:R24)</f>
        <v>-1329</v>
      </c>
      <c r="S25" s="330">
        <f t="shared" ref="S25:U25" si="23">SUM(S18:S24)</f>
        <v>-1362</v>
      </c>
      <c r="T25" s="330">
        <f t="shared" si="23"/>
        <v>-2416</v>
      </c>
      <c r="U25" s="428">
        <f t="shared" si="23"/>
        <v>-1014</v>
      </c>
      <c r="V25" s="138">
        <f t="shared" ref="V25:X25" si="24">SUM(V18:V24)</f>
        <v>-1411</v>
      </c>
      <c r="W25" s="330">
        <f t="shared" ref="W25" si="25">SUM(W18:W24)</f>
        <v>-2039</v>
      </c>
      <c r="X25" s="330">
        <f t="shared" si="24"/>
        <v>-9822</v>
      </c>
      <c r="Y25" s="428">
        <f t="shared" ref="Y25:Z25" si="26">SUM(Y18:Y24)</f>
        <v>-2231</v>
      </c>
      <c r="Z25" s="138">
        <f t="shared" si="26"/>
        <v>-1917</v>
      </c>
      <c r="AA25" s="330">
        <f t="shared" ref="AA25:AE25" si="27">SUM(AA18:AA24)</f>
        <v>-3946</v>
      </c>
      <c r="AB25" s="330">
        <f t="shared" si="27"/>
        <v>-1662</v>
      </c>
      <c r="AC25" s="428">
        <f t="shared" si="27"/>
        <v>-1863</v>
      </c>
      <c r="AD25" s="138">
        <f t="shared" si="27"/>
        <v>-3403</v>
      </c>
      <c r="AE25" s="428">
        <f t="shared" si="27"/>
        <v>-2400</v>
      </c>
    </row>
    <row r="26" spans="1:31" s="83" customFormat="1" ht="12" customHeight="1">
      <c r="A26" s="89" t="s">
        <v>126</v>
      </c>
      <c r="B26" s="90"/>
      <c r="C26" s="128"/>
      <c r="D26" s="128"/>
      <c r="E26" s="128"/>
      <c r="F26" s="90"/>
      <c r="G26" s="128"/>
      <c r="H26" s="128"/>
      <c r="I26" s="193"/>
      <c r="J26" s="90"/>
      <c r="K26" s="333"/>
      <c r="L26" s="333"/>
      <c r="M26" s="370"/>
      <c r="N26" s="333"/>
      <c r="O26" s="333"/>
      <c r="P26" s="333"/>
      <c r="Q26" s="333"/>
      <c r="R26" s="90"/>
      <c r="S26" s="333"/>
      <c r="T26" s="333"/>
      <c r="U26" s="429"/>
      <c r="V26" s="90"/>
      <c r="W26" s="333"/>
      <c r="X26" s="333"/>
      <c r="Y26" s="429"/>
      <c r="Z26" s="90"/>
      <c r="AA26" s="333"/>
      <c r="AB26" s="333"/>
      <c r="AC26" s="429"/>
      <c r="AD26" s="90"/>
      <c r="AE26" s="429"/>
    </row>
    <row r="27" spans="1:31" ht="12" customHeight="1">
      <c r="A27" s="91" t="s">
        <v>334</v>
      </c>
      <c r="B27" s="135">
        <v>1</v>
      </c>
      <c r="C27" s="135">
        <v>-4126</v>
      </c>
      <c r="D27" s="127">
        <v>0</v>
      </c>
      <c r="E27" s="179">
        <v>-4127</v>
      </c>
      <c r="F27" s="266">
        <v>0</v>
      </c>
      <c r="G27" s="135">
        <v>-8487</v>
      </c>
      <c r="H27" s="127">
        <v>0</v>
      </c>
      <c r="I27" s="127">
        <v>0</v>
      </c>
      <c r="J27" s="266">
        <v>0</v>
      </c>
      <c r="K27" s="135">
        <v>-3820</v>
      </c>
      <c r="L27" s="127">
        <v>0</v>
      </c>
      <c r="M27" s="179">
        <v>-3833</v>
      </c>
      <c r="N27" s="266">
        <v>0</v>
      </c>
      <c r="O27" s="135">
        <v>-4250</v>
      </c>
      <c r="P27" s="127">
        <v>0</v>
      </c>
      <c r="Q27" s="331">
        <v>-4256</v>
      </c>
      <c r="R27" s="266"/>
      <c r="S27" s="135">
        <v>-4442</v>
      </c>
      <c r="T27" s="127">
        <v>0</v>
      </c>
      <c r="U27" s="426">
        <v>-4447</v>
      </c>
      <c r="V27" s="266">
        <v>0</v>
      </c>
      <c r="W27" s="135">
        <v>-4627</v>
      </c>
      <c r="X27" s="127">
        <v>0</v>
      </c>
      <c r="Y27" s="426">
        <v>-4623</v>
      </c>
      <c r="Z27" s="266">
        <v>0</v>
      </c>
      <c r="AA27" s="331">
        <v>-5599</v>
      </c>
      <c r="AB27" s="127">
        <v>0</v>
      </c>
      <c r="AC27" s="426">
        <v>-5604</v>
      </c>
      <c r="AD27" s="266">
        <v>0</v>
      </c>
      <c r="AE27" s="426">
        <v>-6822</v>
      </c>
    </row>
    <row r="28" spans="1:31" ht="12" customHeight="1">
      <c r="A28" s="91" t="s">
        <v>333</v>
      </c>
      <c r="B28" s="127">
        <v>0</v>
      </c>
      <c r="C28" s="127">
        <v>0</v>
      </c>
      <c r="D28" s="127">
        <v>0</v>
      </c>
      <c r="E28" s="194">
        <v>0</v>
      </c>
      <c r="F28" s="266">
        <v>0</v>
      </c>
      <c r="G28" s="135">
        <v>-4002</v>
      </c>
      <c r="H28" s="127">
        <v>0</v>
      </c>
      <c r="I28" s="127">
        <v>0</v>
      </c>
      <c r="J28" s="266">
        <v>0</v>
      </c>
      <c r="K28" s="127">
        <v>0</v>
      </c>
      <c r="L28" s="127">
        <v>0</v>
      </c>
      <c r="M28" s="371">
        <v>0</v>
      </c>
      <c r="N28" s="127">
        <v>0</v>
      </c>
      <c r="O28" s="127">
        <v>0</v>
      </c>
      <c r="P28" s="127">
        <v>0</v>
      </c>
      <c r="Q28" s="127">
        <v>0</v>
      </c>
      <c r="R28" s="266">
        <v>0</v>
      </c>
      <c r="S28" s="127">
        <v>0</v>
      </c>
      <c r="T28" s="127">
        <v>0</v>
      </c>
      <c r="U28" s="371">
        <v>0</v>
      </c>
      <c r="V28" s="266">
        <v>0</v>
      </c>
      <c r="W28" s="127">
        <v>0</v>
      </c>
      <c r="X28" s="127">
        <v>0</v>
      </c>
      <c r="Y28" s="371">
        <v>0</v>
      </c>
      <c r="Z28" s="266">
        <v>0</v>
      </c>
      <c r="AA28" s="127">
        <v>0</v>
      </c>
      <c r="AB28" s="127">
        <v>0</v>
      </c>
      <c r="AC28" s="371">
        <v>0</v>
      </c>
      <c r="AD28" s="266">
        <v>0</v>
      </c>
      <c r="AE28" s="371">
        <v>0</v>
      </c>
    </row>
    <row r="29" spans="1:31" ht="12" customHeight="1">
      <c r="A29" s="91" t="s">
        <v>128</v>
      </c>
      <c r="B29" s="127">
        <v>0</v>
      </c>
      <c r="C29" s="127">
        <v>0</v>
      </c>
      <c r="D29" s="135">
        <v>-3</v>
      </c>
      <c r="E29" s="127">
        <v>0</v>
      </c>
      <c r="F29" s="266">
        <v>0</v>
      </c>
      <c r="G29" s="127">
        <v>0</v>
      </c>
      <c r="H29" s="135">
        <v>-9</v>
      </c>
      <c r="I29" s="127">
        <v>0</v>
      </c>
      <c r="J29" s="266">
        <v>0</v>
      </c>
      <c r="K29" s="127">
        <v>0</v>
      </c>
      <c r="L29" s="135">
        <v>-10</v>
      </c>
      <c r="M29" s="371">
        <v>0</v>
      </c>
      <c r="N29" s="127">
        <v>0</v>
      </c>
      <c r="O29" s="127">
        <v>0</v>
      </c>
      <c r="P29" s="127">
        <v>0</v>
      </c>
      <c r="Q29" s="127">
        <v>0</v>
      </c>
      <c r="R29" s="266">
        <v>0</v>
      </c>
      <c r="S29" s="127">
        <v>0</v>
      </c>
      <c r="T29" s="127">
        <v>0</v>
      </c>
      <c r="U29" s="371">
        <v>0</v>
      </c>
      <c r="V29" s="266">
        <v>0</v>
      </c>
      <c r="W29" s="127">
        <v>0</v>
      </c>
      <c r="X29" s="127">
        <v>0</v>
      </c>
      <c r="Y29" s="371">
        <v>0</v>
      </c>
      <c r="Z29" s="266">
        <v>0</v>
      </c>
      <c r="AA29" s="331">
        <v>-4</v>
      </c>
      <c r="AB29" s="331">
        <v>-4</v>
      </c>
      <c r="AC29" s="371">
        <v>0</v>
      </c>
      <c r="AD29" s="266">
        <v>0</v>
      </c>
      <c r="AE29" s="371">
        <v>0</v>
      </c>
    </row>
    <row r="30" spans="1:31" ht="12" customHeight="1">
      <c r="A30" s="91" t="s">
        <v>129</v>
      </c>
      <c r="B30" s="135">
        <v>6</v>
      </c>
      <c r="C30" s="178">
        <v>-23</v>
      </c>
      <c r="D30" s="127">
        <v>0</v>
      </c>
      <c r="E30" s="135">
        <v>-2</v>
      </c>
      <c r="F30" s="266">
        <v>0</v>
      </c>
      <c r="G30" s="127">
        <v>0</v>
      </c>
      <c r="H30" s="127">
        <v>0</v>
      </c>
      <c r="I30" s="127">
        <v>0</v>
      </c>
      <c r="J30" s="266">
        <v>0</v>
      </c>
      <c r="K30" s="127">
        <v>0</v>
      </c>
      <c r="L30" s="127">
        <v>0</v>
      </c>
      <c r="M30" s="371">
        <v>0</v>
      </c>
      <c r="N30" s="127">
        <v>0</v>
      </c>
      <c r="O30" s="135">
        <v>-182</v>
      </c>
      <c r="P30" s="135">
        <v>-34</v>
      </c>
      <c r="Q30" s="127">
        <v>0</v>
      </c>
      <c r="R30" s="266">
        <v>0</v>
      </c>
      <c r="S30" s="135">
        <v>-797</v>
      </c>
      <c r="T30" s="135">
        <v>-26</v>
      </c>
      <c r="U30" s="371">
        <v>0</v>
      </c>
      <c r="V30" s="266">
        <v>0</v>
      </c>
      <c r="W30" s="127">
        <v>0</v>
      </c>
      <c r="X30" s="127">
        <v>0</v>
      </c>
      <c r="Y30" s="371">
        <v>0</v>
      </c>
      <c r="Z30" s="266">
        <v>0</v>
      </c>
      <c r="AA30" s="127">
        <v>0</v>
      </c>
      <c r="AB30" s="127">
        <v>0</v>
      </c>
      <c r="AC30" s="371">
        <v>0</v>
      </c>
      <c r="AD30" s="266">
        <v>0</v>
      </c>
      <c r="AE30" s="371">
        <v>0</v>
      </c>
    </row>
    <row r="31" spans="1:31" ht="12" customHeight="1">
      <c r="A31" s="91" t="s">
        <v>76</v>
      </c>
      <c r="B31" s="127">
        <v>0</v>
      </c>
      <c r="C31" s="127">
        <v>0</v>
      </c>
      <c r="D31" s="127">
        <v>0</v>
      </c>
      <c r="E31" s="127">
        <v>0</v>
      </c>
      <c r="F31" s="266">
        <v>0</v>
      </c>
      <c r="G31" s="135">
        <v>-9705</v>
      </c>
      <c r="H31" s="127">
        <v>0</v>
      </c>
      <c r="I31" s="127">
        <v>0</v>
      </c>
      <c r="J31" s="266">
        <v>0</v>
      </c>
      <c r="K31" s="127">
        <v>0</v>
      </c>
      <c r="L31" s="127">
        <v>0</v>
      </c>
      <c r="M31" s="371">
        <v>0</v>
      </c>
      <c r="N31" s="127">
        <v>0</v>
      </c>
      <c r="O31" s="127">
        <v>0</v>
      </c>
      <c r="P31" s="127">
        <v>0</v>
      </c>
      <c r="Q31" s="127">
        <v>0</v>
      </c>
      <c r="R31" s="266">
        <v>0</v>
      </c>
      <c r="S31" s="127">
        <v>0</v>
      </c>
      <c r="T31" s="127">
        <v>0</v>
      </c>
      <c r="U31" s="371">
        <v>0</v>
      </c>
      <c r="V31" s="266">
        <v>0</v>
      </c>
      <c r="W31" s="135">
        <v>-9732</v>
      </c>
      <c r="X31" s="127">
        <v>0</v>
      </c>
      <c r="Y31" s="371">
        <v>0</v>
      </c>
      <c r="Z31" s="266">
        <v>0</v>
      </c>
      <c r="AA31" s="127">
        <v>0</v>
      </c>
      <c r="AB31" s="127">
        <v>0</v>
      </c>
      <c r="AC31" s="371">
        <v>0</v>
      </c>
      <c r="AD31" s="266">
        <v>0</v>
      </c>
      <c r="AE31" s="371">
        <v>0</v>
      </c>
    </row>
    <row r="32" spans="1:31" ht="12" customHeight="1">
      <c r="A32" s="91" t="s">
        <v>130</v>
      </c>
      <c r="B32" s="92">
        <v>-520</v>
      </c>
      <c r="C32" s="135">
        <v>399</v>
      </c>
      <c r="D32" s="135">
        <v>66</v>
      </c>
      <c r="E32" s="135">
        <v>-181</v>
      </c>
      <c r="F32" s="92">
        <v>-479</v>
      </c>
      <c r="G32" s="135">
        <v>484</v>
      </c>
      <c r="H32" s="135">
        <v>72</v>
      </c>
      <c r="I32" s="135">
        <v>-275</v>
      </c>
      <c r="J32" s="92">
        <v>-1</v>
      </c>
      <c r="K32" s="331">
        <v>576</v>
      </c>
      <c r="L32" s="331">
        <v>535</v>
      </c>
      <c r="M32" s="365">
        <v>177</v>
      </c>
      <c r="N32" s="331">
        <v>-1024</v>
      </c>
      <c r="O32" s="331">
        <v>347</v>
      </c>
      <c r="P32" s="331">
        <v>289</v>
      </c>
      <c r="Q32" s="331">
        <v>114</v>
      </c>
      <c r="R32" s="92">
        <v>323</v>
      </c>
      <c r="S32" s="331">
        <v>453</v>
      </c>
      <c r="T32" s="331">
        <v>561</v>
      </c>
      <c r="U32" s="426">
        <v>-303</v>
      </c>
      <c r="V32" s="92">
        <v>-250</v>
      </c>
      <c r="W32" s="331">
        <v>-523</v>
      </c>
      <c r="X32" s="331">
        <v>51</v>
      </c>
      <c r="Y32" s="426">
        <v>239</v>
      </c>
      <c r="Z32" s="92">
        <v>-1</v>
      </c>
      <c r="AA32" s="331">
        <v>697</v>
      </c>
      <c r="AB32" s="331">
        <v>34</v>
      </c>
      <c r="AC32" s="426">
        <v>-465</v>
      </c>
      <c r="AD32" s="92">
        <v>410</v>
      </c>
      <c r="AE32" s="426">
        <v>383</v>
      </c>
    </row>
    <row r="33" spans="1:31" ht="12" customHeight="1">
      <c r="A33" s="91" t="s">
        <v>131</v>
      </c>
      <c r="B33" s="92">
        <v>1193</v>
      </c>
      <c r="C33" s="135">
        <v>-343</v>
      </c>
      <c r="D33" s="135">
        <v>-176</v>
      </c>
      <c r="E33" s="135">
        <v>91</v>
      </c>
      <c r="F33" s="92">
        <v>-2381</v>
      </c>
      <c r="G33" s="135">
        <v>3510</v>
      </c>
      <c r="H33" s="135">
        <v>-287</v>
      </c>
      <c r="I33" s="135">
        <v>-42</v>
      </c>
      <c r="J33" s="92">
        <v>-5479</v>
      </c>
      <c r="K33" s="331">
        <v>246</v>
      </c>
      <c r="L33" s="331">
        <v>3071</v>
      </c>
      <c r="M33" s="365">
        <v>514</v>
      </c>
      <c r="N33" s="331">
        <v>-1641</v>
      </c>
      <c r="O33" s="331">
        <v>2496</v>
      </c>
      <c r="P33" s="331">
        <v>-551</v>
      </c>
      <c r="Q33" s="331">
        <v>140</v>
      </c>
      <c r="R33" s="92">
        <v>-1491</v>
      </c>
      <c r="S33" s="331">
        <v>850</v>
      </c>
      <c r="T33" s="331">
        <v>-365</v>
      </c>
      <c r="U33" s="426">
        <v>-639</v>
      </c>
      <c r="V33" s="92">
        <v>3287</v>
      </c>
      <c r="W33" s="331">
        <v>-1671</v>
      </c>
      <c r="X33" s="331">
        <v>1816</v>
      </c>
      <c r="Y33" s="426">
        <v>1382</v>
      </c>
      <c r="Z33" s="92">
        <v>-5378</v>
      </c>
      <c r="AA33" s="331">
        <v>4452</v>
      </c>
      <c r="AB33" s="331">
        <v>-2683</v>
      </c>
      <c r="AC33" s="426">
        <v>-3721</v>
      </c>
      <c r="AD33" s="92">
        <v>75</v>
      </c>
      <c r="AE33" s="426">
        <v>-956</v>
      </c>
    </row>
    <row r="34" spans="1:31" s="83" customFormat="1" ht="12" customHeight="1">
      <c r="A34" s="95" t="s">
        <v>132</v>
      </c>
      <c r="B34" s="138">
        <f>SUM(B27:B33)</f>
        <v>680</v>
      </c>
      <c r="C34" s="134">
        <f>SUM(C27:C33)</f>
        <v>-4093</v>
      </c>
      <c r="D34" s="134">
        <f>SUM(D27:D33)</f>
        <v>-113</v>
      </c>
      <c r="E34" s="134">
        <f>SUM(E27:E33)</f>
        <v>-4219</v>
      </c>
      <c r="F34" s="138">
        <f t="shared" ref="F34:H34" si="28">SUM(F27:F33)</f>
        <v>-2860</v>
      </c>
      <c r="G34" s="134">
        <f t="shared" si="28"/>
        <v>-18200</v>
      </c>
      <c r="H34" s="134">
        <f t="shared" si="28"/>
        <v>-224</v>
      </c>
      <c r="I34" s="134">
        <f t="shared" ref="I34:M34" si="29">SUM(I27:I33)</f>
        <v>-317</v>
      </c>
      <c r="J34" s="138">
        <f t="shared" si="29"/>
        <v>-5480</v>
      </c>
      <c r="K34" s="330">
        <f t="shared" si="29"/>
        <v>-2998</v>
      </c>
      <c r="L34" s="330">
        <f t="shared" si="29"/>
        <v>3596</v>
      </c>
      <c r="M34" s="368">
        <f t="shared" si="29"/>
        <v>-3142</v>
      </c>
      <c r="N34" s="330">
        <f t="shared" ref="N34:O34" si="30">SUM(N27:N33)</f>
        <v>-2665</v>
      </c>
      <c r="O34" s="330">
        <f t="shared" si="30"/>
        <v>-1589</v>
      </c>
      <c r="P34" s="330">
        <f t="shared" ref="P34:Q34" si="31">SUM(P27:P33)</f>
        <v>-296</v>
      </c>
      <c r="Q34" s="330">
        <f t="shared" si="31"/>
        <v>-4002</v>
      </c>
      <c r="R34" s="138">
        <f t="shared" ref="R34" si="32">SUM(R27:R33)</f>
        <v>-1168</v>
      </c>
      <c r="S34" s="330">
        <f t="shared" ref="S34:U34" si="33">SUM(S27:S33)</f>
        <v>-3936</v>
      </c>
      <c r="T34" s="330">
        <f t="shared" si="33"/>
        <v>170</v>
      </c>
      <c r="U34" s="428">
        <f t="shared" si="33"/>
        <v>-5389</v>
      </c>
      <c r="V34" s="138">
        <f t="shared" ref="V34" si="34">SUM(V27:V33)</f>
        <v>3037</v>
      </c>
      <c r="W34" s="330">
        <f>SUM(W27:W33)</f>
        <v>-16553</v>
      </c>
      <c r="X34" s="330">
        <f>SUM(X27:X33)</f>
        <v>1867</v>
      </c>
      <c r="Y34" s="428">
        <f>SUM(Y27:Y33)</f>
        <v>-3002</v>
      </c>
      <c r="Z34" s="138">
        <f t="shared" ref="Z34" si="35">SUM(Z27:Z33)</f>
        <v>-5379</v>
      </c>
      <c r="AA34" s="330">
        <f t="shared" ref="AA34:AE34" si="36">SUM(AA27:AA33)</f>
        <v>-454</v>
      </c>
      <c r="AB34" s="330">
        <f t="shared" si="36"/>
        <v>-2653</v>
      </c>
      <c r="AC34" s="428">
        <f t="shared" si="36"/>
        <v>-9790</v>
      </c>
      <c r="AD34" s="138">
        <f t="shared" si="36"/>
        <v>485</v>
      </c>
      <c r="AE34" s="428">
        <f t="shared" si="36"/>
        <v>-7395</v>
      </c>
    </row>
    <row r="35" spans="1:31" ht="12" customHeight="1">
      <c r="A35" s="89"/>
      <c r="B35" s="92"/>
      <c r="C35" s="135"/>
      <c r="D35" s="135"/>
      <c r="E35" s="135"/>
      <c r="F35" s="92"/>
      <c r="G35" s="135"/>
      <c r="H35" s="135"/>
      <c r="I35" s="135"/>
      <c r="J35" s="92"/>
      <c r="K35" s="331"/>
      <c r="L35" s="331"/>
      <c r="M35" s="365"/>
      <c r="N35" s="331"/>
      <c r="O35" s="331"/>
      <c r="P35" s="331"/>
      <c r="Q35" s="331"/>
      <c r="R35" s="92"/>
      <c r="S35" s="331"/>
      <c r="T35" s="331"/>
      <c r="U35" s="426"/>
      <c r="V35" s="92"/>
      <c r="W35" s="331"/>
      <c r="X35" s="331"/>
      <c r="Y35" s="426"/>
      <c r="Z35" s="92"/>
      <c r="AA35" s="331"/>
      <c r="AB35" s="331"/>
      <c r="AC35" s="426"/>
      <c r="AD35" s="92"/>
      <c r="AE35" s="426"/>
    </row>
    <row r="36" spans="1:31" s="83" customFormat="1" ht="12" customHeight="1">
      <c r="A36" s="89" t="s">
        <v>133</v>
      </c>
      <c r="B36" s="90">
        <f>+B16+B25+B34</f>
        <v>3769</v>
      </c>
      <c r="C36" s="128">
        <f>+C16+C25+C34</f>
        <v>-8</v>
      </c>
      <c r="D36" s="128">
        <f>+D16+D25+D34</f>
        <v>5395</v>
      </c>
      <c r="E36" s="128">
        <f>+E16+E25+E34</f>
        <v>3721</v>
      </c>
      <c r="F36" s="90">
        <f t="shared" ref="F36:J36" si="37">+F16+F25+F34</f>
        <v>30</v>
      </c>
      <c r="G36" s="128">
        <f t="shared" si="37"/>
        <v>-16165</v>
      </c>
      <c r="H36" s="128">
        <f t="shared" si="37"/>
        <v>2673</v>
      </c>
      <c r="I36" s="128">
        <f>+I16+I25+I34</f>
        <v>4374</v>
      </c>
      <c r="J36" s="90">
        <f t="shared" si="37"/>
        <v>-3219</v>
      </c>
      <c r="K36" s="333">
        <f t="shared" ref="K36:O36" si="38">+K16+K25+K34</f>
        <v>-1714</v>
      </c>
      <c r="L36" s="333">
        <f t="shared" si="38"/>
        <v>1692</v>
      </c>
      <c r="M36" s="369">
        <f t="shared" si="38"/>
        <v>1685</v>
      </c>
      <c r="N36" s="333">
        <f t="shared" si="38"/>
        <v>-2711</v>
      </c>
      <c r="O36" s="333">
        <f t="shared" si="38"/>
        <v>-6998</v>
      </c>
      <c r="P36" s="333">
        <f t="shared" ref="P36" si="39">+P16+P25+P34</f>
        <v>5060</v>
      </c>
      <c r="Q36" s="333">
        <v>2015</v>
      </c>
      <c r="R36" s="90">
        <v>2689</v>
      </c>
      <c r="S36" s="333">
        <v>-841</v>
      </c>
      <c r="T36" s="333">
        <v>3225</v>
      </c>
      <c r="U36" s="429">
        <v>1635</v>
      </c>
      <c r="V36" s="90">
        <v>5101</v>
      </c>
      <c r="W36" s="333">
        <v>-14542</v>
      </c>
      <c r="X36" s="333">
        <v>-859</v>
      </c>
      <c r="Y36" s="429">
        <v>1523</v>
      </c>
      <c r="Z36" s="90">
        <v>-1234</v>
      </c>
      <c r="AA36" s="333">
        <v>-589</v>
      </c>
      <c r="AB36" s="333">
        <v>3584</v>
      </c>
      <c r="AC36" s="429">
        <v>-1341</v>
      </c>
      <c r="AD36" s="90">
        <v>4648</v>
      </c>
      <c r="AE36" s="429">
        <v>-1304</v>
      </c>
    </row>
    <row r="37" spans="1:31" ht="12" customHeight="1">
      <c r="A37" s="91" t="s">
        <v>156</v>
      </c>
      <c r="B37" s="92">
        <v>11492</v>
      </c>
      <c r="C37" s="179">
        <f>+B40</f>
        <v>15191</v>
      </c>
      <c r="D37" s="179">
        <f>+C40</f>
        <v>14550</v>
      </c>
      <c r="E37" s="179">
        <f>+D40</f>
        <v>19742</v>
      </c>
      <c r="F37" s="267">
        <f>+E40</f>
        <v>24496</v>
      </c>
      <c r="G37" s="179">
        <f>F40</f>
        <v>23249</v>
      </c>
      <c r="H37" s="179">
        <f>G40</f>
        <v>9521</v>
      </c>
      <c r="I37" s="179">
        <f>H40</f>
        <v>12023</v>
      </c>
      <c r="J37" s="267">
        <f>+I40</f>
        <v>16414</v>
      </c>
      <c r="K37" s="335">
        <f>J40</f>
        <v>13495</v>
      </c>
      <c r="L37" s="335">
        <f>K40</f>
        <v>11720</v>
      </c>
      <c r="M37" s="296">
        <f>L40</f>
        <v>13645</v>
      </c>
      <c r="N37" s="335">
        <f>M40</f>
        <v>15005</v>
      </c>
      <c r="O37" s="335">
        <f>+N40</f>
        <v>12837</v>
      </c>
      <c r="P37" s="335">
        <v>5277</v>
      </c>
      <c r="Q37" s="335">
        <v>10250.815993240001</v>
      </c>
      <c r="R37" s="267">
        <v>11655</v>
      </c>
      <c r="S37" s="335">
        <v>14746</v>
      </c>
      <c r="T37" s="335">
        <v>13720</v>
      </c>
      <c r="U37" s="431">
        <v>17106</v>
      </c>
      <c r="V37" s="267">
        <v>18990</v>
      </c>
      <c r="W37" s="335">
        <v>24183</v>
      </c>
      <c r="X37" s="335">
        <v>10419</v>
      </c>
      <c r="Y37" s="431">
        <v>9883</v>
      </c>
      <c r="Z37" s="267">
        <v>11253.815993240001</v>
      </c>
      <c r="AA37" s="335">
        <v>9881.8159932400013</v>
      </c>
      <c r="AB37" s="335">
        <v>9509</v>
      </c>
      <c r="AC37" s="431">
        <v>12906</v>
      </c>
      <c r="AD37" s="267">
        <v>10886.815993240001</v>
      </c>
      <c r="AE37" s="431">
        <v>16013.815993240001</v>
      </c>
    </row>
    <row r="38" spans="1:31" ht="12" customHeight="1">
      <c r="A38" s="91" t="s">
        <v>155</v>
      </c>
      <c r="B38" s="92">
        <v>12</v>
      </c>
      <c r="C38" s="135">
        <v>-178</v>
      </c>
      <c r="D38" s="135">
        <v>-234</v>
      </c>
      <c r="E38" s="135">
        <v>527</v>
      </c>
      <c r="F38" s="92">
        <v>978</v>
      </c>
      <c r="G38" s="135">
        <v>182</v>
      </c>
      <c r="H38" s="135">
        <v>-171</v>
      </c>
      <c r="I38" s="179">
        <v>17</v>
      </c>
      <c r="J38" s="92">
        <v>300</v>
      </c>
      <c r="K38" s="331">
        <v>-61</v>
      </c>
      <c r="L38" s="331">
        <v>233</v>
      </c>
      <c r="M38" s="296">
        <v>-325</v>
      </c>
      <c r="N38" s="331">
        <v>543</v>
      </c>
      <c r="O38" s="331">
        <v>-562</v>
      </c>
      <c r="P38" s="331">
        <v>-86</v>
      </c>
      <c r="Q38" s="331">
        <v>-611</v>
      </c>
      <c r="R38" s="92">
        <v>402</v>
      </c>
      <c r="S38" s="331">
        <v>-185</v>
      </c>
      <c r="T38" s="331">
        <v>161</v>
      </c>
      <c r="U38" s="426">
        <v>249</v>
      </c>
      <c r="V38" s="92">
        <v>92</v>
      </c>
      <c r="W38" s="331">
        <v>778</v>
      </c>
      <c r="X38" s="331">
        <v>323</v>
      </c>
      <c r="Y38" s="426">
        <v>-152</v>
      </c>
      <c r="Z38" s="92">
        <v>-138</v>
      </c>
      <c r="AA38" s="331">
        <v>216</v>
      </c>
      <c r="AB38" s="331">
        <v>-187</v>
      </c>
      <c r="AC38" s="426">
        <v>-678</v>
      </c>
      <c r="AD38" s="92">
        <v>479</v>
      </c>
      <c r="AE38" s="426">
        <v>-215</v>
      </c>
    </row>
    <row r="39" spans="1:31" ht="12" customHeight="1">
      <c r="A39" s="91" t="s">
        <v>192</v>
      </c>
      <c r="B39" s="92">
        <v>-82</v>
      </c>
      <c r="C39" s="135">
        <v>-455</v>
      </c>
      <c r="D39" s="135">
        <v>31</v>
      </c>
      <c r="E39" s="135">
        <v>506</v>
      </c>
      <c r="F39" s="92">
        <v>-2255</v>
      </c>
      <c r="G39" s="135">
        <v>2255</v>
      </c>
      <c r="H39" s="127">
        <v>0</v>
      </c>
      <c r="I39" s="127">
        <v>0</v>
      </c>
      <c r="J39" s="326">
        <v>0</v>
      </c>
      <c r="K39" s="327">
        <v>0</v>
      </c>
      <c r="L39" s="327">
        <v>0</v>
      </c>
      <c r="M39" s="371">
        <v>0</v>
      </c>
      <c r="N39" s="327">
        <v>0</v>
      </c>
      <c r="O39" s="327">
        <v>0</v>
      </c>
      <c r="P39" s="327">
        <v>0</v>
      </c>
      <c r="Q39" s="327">
        <v>0</v>
      </c>
      <c r="R39" s="326">
        <v>0</v>
      </c>
      <c r="S39" s="327">
        <v>0</v>
      </c>
      <c r="T39" s="327">
        <v>0</v>
      </c>
      <c r="U39" s="297">
        <v>0</v>
      </c>
      <c r="V39" s="326">
        <v>0</v>
      </c>
      <c r="W39" s="327">
        <v>0</v>
      </c>
      <c r="X39" s="327">
        <v>0</v>
      </c>
      <c r="Y39" s="297">
        <v>0</v>
      </c>
      <c r="Z39" s="326">
        <v>0</v>
      </c>
      <c r="AA39" s="327">
        <v>0</v>
      </c>
      <c r="AB39" s="327">
        <v>0</v>
      </c>
      <c r="AC39" s="297">
        <v>0</v>
      </c>
      <c r="AD39" s="326">
        <v>0</v>
      </c>
      <c r="AE39" s="297">
        <v>0</v>
      </c>
    </row>
    <row r="40" spans="1:31" s="83" customFormat="1" ht="12" customHeight="1">
      <c r="A40" s="95" t="s">
        <v>154</v>
      </c>
      <c r="B40" s="138">
        <f>SUM(B36:B39)</f>
        <v>15191</v>
      </c>
      <c r="C40" s="134">
        <f>SUM(C36:C39)</f>
        <v>14550</v>
      </c>
      <c r="D40" s="134">
        <f>SUM(D36:D39)</f>
        <v>19742</v>
      </c>
      <c r="E40" s="134">
        <f>SUM(E36:E39)</f>
        <v>24496</v>
      </c>
      <c r="F40" s="138">
        <f t="shared" ref="F40:H40" si="40">SUM(F36:F39)</f>
        <v>23249</v>
      </c>
      <c r="G40" s="134">
        <f t="shared" si="40"/>
        <v>9521</v>
      </c>
      <c r="H40" s="134">
        <f t="shared" si="40"/>
        <v>12023</v>
      </c>
      <c r="I40" s="134">
        <f t="shared" ref="I40:M40" si="41">SUM(I36:I39)</f>
        <v>16414</v>
      </c>
      <c r="J40" s="138">
        <f t="shared" si="41"/>
        <v>13495</v>
      </c>
      <c r="K40" s="330">
        <f t="shared" si="41"/>
        <v>11720</v>
      </c>
      <c r="L40" s="330">
        <f t="shared" si="41"/>
        <v>13645</v>
      </c>
      <c r="M40" s="368">
        <f t="shared" si="41"/>
        <v>15005</v>
      </c>
      <c r="N40" s="330">
        <f t="shared" ref="N40:O40" si="42">SUM(N36:N39)</f>
        <v>12837</v>
      </c>
      <c r="O40" s="330">
        <f t="shared" si="42"/>
        <v>5277</v>
      </c>
      <c r="P40" s="330">
        <f t="shared" ref="P40:Q40" si="43">SUM(P36:P39)</f>
        <v>10251</v>
      </c>
      <c r="Q40" s="330">
        <f t="shared" si="43"/>
        <v>11654.815993240001</v>
      </c>
      <c r="R40" s="138">
        <f t="shared" ref="R40" si="44">SUM(R36:R39)</f>
        <v>14746</v>
      </c>
      <c r="S40" s="330">
        <f t="shared" ref="S40:X40" si="45">SUM(S36:S39)</f>
        <v>13720</v>
      </c>
      <c r="T40" s="330">
        <f t="shared" si="45"/>
        <v>17106</v>
      </c>
      <c r="U40" s="428">
        <f t="shared" si="45"/>
        <v>18990</v>
      </c>
      <c r="V40" s="138">
        <f t="shared" ref="V40:W40" si="46">SUM(V36:V39)</f>
        <v>24183</v>
      </c>
      <c r="W40" s="330">
        <f t="shared" si="46"/>
        <v>10419</v>
      </c>
      <c r="X40" s="330">
        <f t="shared" si="45"/>
        <v>9883</v>
      </c>
      <c r="Y40" s="428">
        <f t="shared" ref="Y40:Z40" si="47">SUM(Y36:Y39)</f>
        <v>11254</v>
      </c>
      <c r="Z40" s="138">
        <f t="shared" si="47"/>
        <v>9881.8159932400013</v>
      </c>
      <c r="AA40" s="330">
        <f t="shared" ref="AA40:AE40" si="48">SUM(AA36:AA39)</f>
        <v>9508.8159932400013</v>
      </c>
      <c r="AB40" s="330">
        <f t="shared" si="48"/>
        <v>12906</v>
      </c>
      <c r="AC40" s="428">
        <f t="shared" si="48"/>
        <v>10887</v>
      </c>
      <c r="AD40" s="138">
        <f t="shared" si="48"/>
        <v>16013.815993240001</v>
      </c>
      <c r="AE40" s="428">
        <f t="shared" si="48"/>
        <v>14494.815993240001</v>
      </c>
    </row>
    <row r="41" spans="1:31" ht="12" customHeight="1">
      <c r="A41" s="187" t="s">
        <v>332</v>
      </c>
      <c r="B41" s="92"/>
      <c r="C41" s="135"/>
      <c r="D41" s="135"/>
      <c r="E41" s="135"/>
      <c r="F41" s="92"/>
      <c r="G41" s="135"/>
      <c r="H41" s="135"/>
      <c r="I41" s="135"/>
      <c r="J41" s="92"/>
      <c r="K41" s="331"/>
      <c r="L41" s="331"/>
      <c r="M41" s="365"/>
      <c r="N41" s="331"/>
      <c r="O41" s="331"/>
      <c r="P41" s="331"/>
      <c r="Q41" s="331"/>
      <c r="R41" s="92"/>
      <c r="S41" s="331"/>
      <c r="T41" s="331"/>
      <c r="U41" s="426"/>
      <c r="V41" s="92"/>
      <c r="W41" s="331"/>
      <c r="X41" s="331"/>
      <c r="Y41" s="426"/>
      <c r="Z41" s="92"/>
      <c r="AA41" s="331"/>
      <c r="AB41" s="331"/>
      <c r="AC41" s="426"/>
      <c r="AD41" s="92"/>
      <c r="AE41" s="426"/>
    </row>
    <row r="42" spans="1:31" ht="12" customHeight="1">
      <c r="A42" s="98" t="s">
        <v>57</v>
      </c>
      <c r="B42" s="99"/>
      <c r="C42" s="133"/>
      <c r="D42" s="133"/>
      <c r="E42" s="133"/>
      <c r="F42" s="99"/>
      <c r="G42" s="133"/>
      <c r="H42" s="133"/>
      <c r="I42" s="133"/>
      <c r="J42" s="99"/>
      <c r="K42" s="336"/>
      <c r="L42" s="336"/>
      <c r="M42" s="372"/>
      <c r="N42" s="336"/>
      <c r="O42" s="336"/>
      <c r="P42" s="336"/>
      <c r="Q42" s="336"/>
      <c r="R42" s="99"/>
      <c r="S42" s="336"/>
      <c r="T42" s="336"/>
      <c r="U42" s="432"/>
      <c r="V42" s="99"/>
      <c r="W42" s="336"/>
      <c r="X42" s="336"/>
      <c r="Y42" s="432"/>
      <c r="Z42" s="99"/>
      <c r="AA42" s="336"/>
      <c r="AB42" s="336"/>
      <c r="AC42" s="432"/>
      <c r="AD42" s="99"/>
      <c r="AE42" s="432"/>
    </row>
    <row r="43" spans="1:31" ht="12" customHeight="1">
      <c r="A43" s="100" t="s">
        <v>44</v>
      </c>
      <c r="B43" s="101">
        <v>262</v>
      </c>
      <c r="C43" s="132">
        <v>246</v>
      </c>
      <c r="D43" s="132">
        <v>238</v>
      </c>
      <c r="E43" s="132">
        <v>245</v>
      </c>
      <c r="F43" s="101">
        <v>244</v>
      </c>
      <c r="G43" s="132">
        <v>253</v>
      </c>
      <c r="H43" s="132">
        <v>156</v>
      </c>
      <c r="I43" s="132">
        <v>154</v>
      </c>
      <c r="J43" s="101">
        <v>164</v>
      </c>
      <c r="K43" s="337">
        <v>178</v>
      </c>
      <c r="L43" s="337">
        <v>191</v>
      </c>
      <c r="M43" s="373">
        <v>203</v>
      </c>
      <c r="N43" s="337">
        <v>198</v>
      </c>
      <c r="O43" s="337">
        <v>188</v>
      </c>
      <c r="P43" s="337">
        <v>180</v>
      </c>
      <c r="Q43" s="337">
        <v>169</v>
      </c>
      <c r="R43" s="101">
        <v>168</v>
      </c>
      <c r="S43" s="337">
        <v>176</v>
      </c>
      <c r="T43" s="337">
        <v>180</v>
      </c>
      <c r="U43" s="402">
        <v>183</v>
      </c>
      <c r="V43" s="101">
        <v>186</v>
      </c>
      <c r="W43" s="337">
        <v>194</v>
      </c>
      <c r="X43" s="337">
        <v>196</v>
      </c>
      <c r="Y43" s="402">
        <v>202</v>
      </c>
      <c r="Z43" s="101">
        <v>196</v>
      </c>
      <c r="AA43" s="337">
        <v>212</v>
      </c>
      <c r="AB43" s="337">
        <v>239</v>
      </c>
      <c r="AC43" s="402">
        <v>250</v>
      </c>
      <c r="AD43" s="101">
        <v>249</v>
      </c>
      <c r="AE43" s="402">
        <v>264</v>
      </c>
    </row>
    <row r="44" spans="1:31" ht="12" customHeight="1">
      <c r="A44" s="100" t="s">
        <v>45</v>
      </c>
      <c r="B44" s="101">
        <v>451</v>
      </c>
      <c r="C44" s="132">
        <v>440</v>
      </c>
      <c r="D44" s="132">
        <v>430</v>
      </c>
      <c r="E44" s="132">
        <v>438</v>
      </c>
      <c r="F44" s="101">
        <v>411</v>
      </c>
      <c r="G44" s="132">
        <v>404</v>
      </c>
      <c r="H44" s="132">
        <v>316</v>
      </c>
      <c r="I44" s="132">
        <v>332</v>
      </c>
      <c r="J44" s="101">
        <v>312</v>
      </c>
      <c r="K44" s="337">
        <v>320</v>
      </c>
      <c r="L44" s="337">
        <v>340</v>
      </c>
      <c r="M44" s="373">
        <v>323</v>
      </c>
      <c r="N44" s="337">
        <v>337</v>
      </c>
      <c r="O44" s="337">
        <v>330</v>
      </c>
      <c r="P44" s="337">
        <v>317</v>
      </c>
      <c r="Q44" s="337">
        <v>330</v>
      </c>
      <c r="R44" s="101">
        <v>321</v>
      </c>
      <c r="S44" s="337">
        <v>349</v>
      </c>
      <c r="T44" s="337">
        <v>340</v>
      </c>
      <c r="U44" s="402">
        <v>351</v>
      </c>
      <c r="V44" s="101">
        <v>356</v>
      </c>
      <c r="W44" s="337">
        <v>369</v>
      </c>
      <c r="X44" s="337">
        <v>393</v>
      </c>
      <c r="Y44" s="402">
        <v>436</v>
      </c>
      <c r="Z44" s="101">
        <v>443</v>
      </c>
      <c r="AA44" s="337">
        <v>471</v>
      </c>
      <c r="AB44" s="337">
        <v>490</v>
      </c>
      <c r="AC44" s="402">
        <v>530</v>
      </c>
      <c r="AD44" s="101">
        <v>518</v>
      </c>
      <c r="AE44" s="402">
        <v>566</v>
      </c>
    </row>
    <row r="45" spans="1:31" ht="12" customHeight="1">
      <c r="A45" s="100" t="s">
        <v>347</v>
      </c>
      <c r="B45" s="266">
        <v>0</v>
      </c>
      <c r="C45" s="127">
        <v>0</v>
      </c>
      <c r="D45" s="127">
        <v>0</v>
      </c>
      <c r="E45" s="127">
        <v>0</v>
      </c>
      <c r="F45" s="266">
        <v>0</v>
      </c>
      <c r="G45" s="127">
        <v>0</v>
      </c>
      <c r="H45" s="127">
        <v>0</v>
      </c>
      <c r="I45" s="127">
        <v>0</v>
      </c>
      <c r="J45" s="101">
        <v>236</v>
      </c>
      <c r="K45" s="337">
        <v>253</v>
      </c>
      <c r="L45" s="337">
        <v>265</v>
      </c>
      <c r="M45" s="402">
        <v>287</v>
      </c>
      <c r="N45" s="337">
        <v>299</v>
      </c>
      <c r="O45" s="337">
        <v>295</v>
      </c>
      <c r="P45" s="337">
        <v>279</v>
      </c>
      <c r="Q45" s="337">
        <v>291</v>
      </c>
      <c r="R45" s="101">
        <v>277</v>
      </c>
      <c r="S45" s="337">
        <v>281</v>
      </c>
      <c r="T45" s="337">
        <v>288</v>
      </c>
      <c r="U45" s="402">
        <v>301</v>
      </c>
      <c r="V45" s="101">
        <v>311</v>
      </c>
      <c r="W45" s="337">
        <v>317</v>
      </c>
      <c r="X45" s="337">
        <v>341</v>
      </c>
      <c r="Y45" s="402">
        <v>356</v>
      </c>
      <c r="Z45" s="101">
        <v>377</v>
      </c>
      <c r="AA45" s="337">
        <v>406</v>
      </c>
      <c r="AB45" s="337">
        <v>413</v>
      </c>
      <c r="AC45" s="402">
        <v>436</v>
      </c>
      <c r="AD45" s="101">
        <v>428</v>
      </c>
      <c r="AE45" s="402">
        <v>454</v>
      </c>
    </row>
    <row r="46" spans="1:31" ht="12" customHeight="1">
      <c r="A46" s="100" t="s">
        <v>18</v>
      </c>
      <c r="B46" s="101">
        <v>445</v>
      </c>
      <c r="C46" s="132">
        <v>452</v>
      </c>
      <c r="D46" s="132">
        <v>863</v>
      </c>
      <c r="E46" s="132">
        <v>600</v>
      </c>
      <c r="F46" s="101">
        <v>439</v>
      </c>
      <c r="G46" s="132">
        <v>480</v>
      </c>
      <c r="H46" s="132">
        <v>351</v>
      </c>
      <c r="I46" s="132">
        <v>382</v>
      </c>
      <c r="J46" s="101">
        <v>367</v>
      </c>
      <c r="K46" s="337">
        <v>382</v>
      </c>
      <c r="L46" s="337">
        <v>444</v>
      </c>
      <c r="M46" s="403">
        <v>435</v>
      </c>
      <c r="N46" s="337">
        <v>457</v>
      </c>
      <c r="O46" s="337">
        <v>473</v>
      </c>
      <c r="P46" s="337">
        <v>524</v>
      </c>
      <c r="Q46" s="337">
        <v>522</v>
      </c>
      <c r="R46" s="101">
        <v>512</v>
      </c>
      <c r="S46" s="337">
        <v>532</v>
      </c>
      <c r="T46" s="337">
        <v>592</v>
      </c>
      <c r="U46" s="402">
        <v>615</v>
      </c>
      <c r="V46" s="101">
        <v>588</v>
      </c>
      <c r="W46" s="337">
        <v>611</v>
      </c>
      <c r="X46" s="337">
        <v>703</v>
      </c>
      <c r="Y46" s="402">
        <v>774</v>
      </c>
      <c r="Z46" s="101">
        <v>762</v>
      </c>
      <c r="AA46" s="337">
        <v>792</v>
      </c>
      <c r="AB46" s="337">
        <v>848</v>
      </c>
      <c r="AC46" s="402">
        <v>896</v>
      </c>
      <c r="AD46" s="101">
        <v>879</v>
      </c>
      <c r="AE46" s="402">
        <v>876</v>
      </c>
    </row>
    <row r="47" spans="1:31" ht="12" customHeight="1">
      <c r="A47" s="102" t="s">
        <v>153</v>
      </c>
      <c r="B47" s="140">
        <f t="shared" ref="B47:J47" si="49">SUM(B43:B46)</f>
        <v>1158</v>
      </c>
      <c r="C47" s="131">
        <f t="shared" si="49"/>
        <v>1138</v>
      </c>
      <c r="D47" s="131">
        <f t="shared" si="49"/>
        <v>1531</v>
      </c>
      <c r="E47" s="131">
        <f t="shared" si="49"/>
        <v>1283</v>
      </c>
      <c r="F47" s="140">
        <f t="shared" si="49"/>
        <v>1094</v>
      </c>
      <c r="G47" s="131">
        <f t="shared" si="49"/>
        <v>1137</v>
      </c>
      <c r="H47" s="131">
        <f t="shared" si="49"/>
        <v>823</v>
      </c>
      <c r="I47" s="131">
        <f>SUM(I43:I46)</f>
        <v>868</v>
      </c>
      <c r="J47" s="140">
        <f t="shared" si="49"/>
        <v>1079</v>
      </c>
      <c r="K47" s="338">
        <f t="shared" ref="K47:Q47" si="50">SUM(K43:K46)</f>
        <v>1133</v>
      </c>
      <c r="L47" s="338">
        <f t="shared" si="50"/>
        <v>1240</v>
      </c>
      <c r="M47" s="374">
        <f t="shared" si="50"/>
        <v>1248</v>
      </c>
      <c r="N47" s="338">
        <f t="shared" si="50"/>
        <v>1291</v>
      </c>
      <c r="O47" s="338">
        <f t="shared" si="50"/>
        <v>1286</v>
      </c>
      <c r="P47" s="338">
        <f t="shared" ref="P47" si="51">SUM(P43:P46)</f>
        <v>1300</v>
      </c>
      <c r="Q47" s="338">
        <f t="shared" si="50"/>
        <v>1312</v>
      </c>
      <c r="R47" s="140">
        <f t="shared" ref="R47" si="52">SUM(R43:R46)</f>
        <v>1278</v>
      </c>
      <c r="S47" s="338">
        <f t="shared" ref="S47:X47" si="53">SUM(S43:S46)</f>
        <v>1338</v>
      </c>
      <c r="T47" s="338">
        <f t="shared" si="53"/>
        <v>1400</v>
      </c>
      <c r="U47" s="433">
        <f t="shared" si="53"/>
        <v>1450</v>
      </c>
      <c r="V47" s="140">
        <f t="shared" ref="V47:W47" si="54">SUM(V43:V46)</f>
        <v>1441</v>
      </c>
      <c r="W47" s="338">
        <f t="shared" si="54"/>
        <v>1491</v>
      </c>
      <c r="X47" s="338">
        <f t="shared" si="53"/>
        <v>1633</v>
      </c>
      <c r="Y47" s="433">
        <f t="shared" ref="Y47:Z47" si="55">SUM(Y43:Y46)</f>
        <v>1768</v>
      </c>
      <c r="Z47" s="140">
        <f t="shared" si="55"/>
        <v>1778</v>
      </c>
      <c r="AA47" s="338">
        <f t="shared" ref="AA47:AE47" si="56">SUM(AA43:AA46)</f>
        <v>1881</v>
      </c>
      <c r="AB47" s="338">
        <f t="shared" si="56"/>
        <v>1990</v>
      </c>
      <c r="AC47" s="433">
        <f t="shared" si="56"/>
        <v>2112</v>
      </c>
      <c r="AD47" s="140">
        <f t="shared" si="56"/>
        <v>2074</v>
      </c>
      <c r="AE47" s="433">
        <f t="shared" si="56"/>
        <v>2160</v>
      </c>
    </row>
    <row r="48" spans="1:31" ht="12" customHeight="1">
      <c r="A48" s="89"/>
      <c r="B48" s="86"/>
      <c r="C48" s="130"/>
      <c r="D48" s="130"/>
      <c r="E48" s="130"/>
      <c r="F48" s="86"/>
      <c r="G48" s="130"/>
      <c r="H48" s="130"/>
      <c r="I48" s="130"/>
      <c r="J48" s="86"/>
      <c r="K48" s="130"/>
      <c r="L48" s="130"/>
      <c r="M48" s="375"/>
      <c r="N48" s="130"/>
      <c r="O48" s="130"/>
      <c r="P48" s="130"/>
      <c r="Q48" s="130"/>
      <c r="R48" s="86"/>
      <c r="S48" s="130"/>
      <c r="T48" s="130"/>
      <c r="U48" s="375"/>
      <c r="V48" s="86"/>
      <c r="W48" s="130"/>
      <c r="X48" s="130"/>
      <c r="Y48" s="375"/>
      <c r="Z48" s="86"/>
      <c r="AA48" s="130"/>
      <c r="AB48" s="130"/>
      <c r="AC48" s="375"/>
      <c r="AD48" s="86"/>
      <c r="AE48" s="375"/>
    </row>
    <row r="49" spans="1:31" s="83" customFormat="1" ht="12" customHeight="1">
      <c r="A49" s="103" t="s">
        <v>152</v>
      </c>
      <c r="B49" s="87"/>
      <c r="C49" s="129"/>
      <c r="D49" s="129"/>
      <c r="E49" s="129"/>
      <c r="F49" s="87"/>
      <c r="G49" s="129"/>
      <c r="H49" s="129"/>
      <c r="I49" s="129"/>
      <c r="J49" s="87"/>
      <c r="K49" s="129"/>
      <c r="L49" s="129"/>
      <c r="M49" s="376"/>
      <c r="N49" s="129"/>
      <c r="O49" s="129"/>
      <c r="P49" s="129"/>
      <c r="Q49" s="129"/>
      <c r="R49" s="87"/>
      <c r="S49" s="129"/>
      <c r="T49" s="129"/>
      <c r="U49" s="376"/>
      <c r="V49" s="87"/>
      <c r="W49" s="129"/>
      <c r="X49" s="129"/>
      <c r="Y49" s="376"/>
      <c r="Z49" s="87"/>
      <c r="AA49" s="129"/>
      <c r="AB49" s="129"/>
      <c r="AC49" s="376"/>
      <c r="AD49" s="87"/>
      <c r="AE49" s="376"/>
    </row>
    <row r="50" spans="1:31" s="83" customFormat="1" ht="12" customHeight="1">
      <c r="A50" s="89" t="s">
        <v>133</v>
      </c>
      <c r="B50" s="90">
        <f t="shared" ref="B50:J50" si="57">+B36</f>
        <v>3769</v>
      </c>
      <c r="C50" s="128">
        <f t="shared" si="57"/>
        <v>-8</v>
      </c>
      <c r="D50" s="128">
        <f t="shared" si="57"/>
        <v>5395</v>
      </c>
      <c r="E50" s="128">
        <f t="shared" si="57"/>
        <v>3721</v>
      </c>
      <c r="F50" s="90">
        <f t="shared" si="57"/>
        <v>30</v>
      </c>
      <c r="G50" s="128">
        <f t="shared" si="57"/>
        <v>-16165</v>
      </c>
      <c r="H50" s="128">
        <f t="shared" si="57"/>
        <v>2673</v>
      </c>
      <c r="I50" s="128">
        <f>+I36</f>
        <v>4374</v>
      </c>
      <c r="J50" s="90">
        <f t="shared" si="57"/>
        <v>-3219</v>
      </c>
      <c r="K50" s="333">
        <f t="shared" ref="K50:O50" si="58">+K36</f>
        <v>-1714</v>
      </c>
      <c r="L50" s="333">
        <f t="shared" si="58"/>
        <v>1692</v>
      </c>
      <c r="M50" s="369">
        <f t="shared" si="58"/>
        <v>1685</v>
      </c>
      <c r="N50" s="333">
        <f t="shared" si="58"/>
        <v>-2711</v>
      </c>
      <c r="O50" s="333">
        <f t="shared" si="58"/>
        <v>-6998</v>
      </c>
      <c r="P50" s="333">
        <f t="shared" ref="P50:Q50" si="59">+P36</f>
        <v>5060</v>
      </c>
      <c r="Q50" s="333">
        <f t="shared" si="59"/>
        <v>2015</v>
      </c>
      <c r="R50" s="90">
        <f t="shared" ref="R50" si="60">+R36</f>
        <v>2689</v>
      </c>
      <c r="S50" s="333">
        <f>+S36</f>
        <v>-841</v>
      </c>
      <c r="T50" s="333">
        <f t="shared" ref="T50" si="61">+T36</f>
        <v>3225</v>
      </c>
      <c r="U50" s="505">
        <v>1635</v>
      </c>
      <c r="V50" s="527">
        <f t="shared" ref="V50:X50" si="62">+V36</f>
        <v>5101</v>
      </c>
      <c r="W50" s="333">
        <f t="shared" ref="W50" si="63">+W36</f>
        <v>-14542</v>
      </c>
      <c r="X50" s="333">
        <f t="shared" si="62"/>
        <v>-859</v>
      </c>
      <c r="Y50" s="505">
        <f t="shared" ref="Y50:Z50" si="64">+Y36</f>
        <v>1523</v>
      </c>
      <c r="Z50" s="527">
        <f t="shared" si="64"/>
        <v>-1234</v>
      </c>
      <c r="AA50" s="333">
        <f t="shared" ref="AA50:AE50" si="65">+AA36</f>
        <v>-589</v>
      </c>
      <c r="AB50" s="333">
        <f t="shared" si="65"/>
        <v>3584</v>
      </c>
      <c r="AC50" s="505">
        <f t="shared" si="65"/>
        <v>-1341</v>
      </c>
      <c r="AD50" s="527">
        <f t="shared" si="65"/>
        <v>4648</v>
      </c>
      <c r="AE50" s="505">
        <f t="shared" si="65"/>
        <v>-1304</v>
      </c>
    </row>
    <row r="51" spans="1:31" ht="12" customHeight="1">
      <c r="A51" s="91" t="s">
        <v>151</v>
      </c>
      <c r="B51" s="92"/>
      <c r="C51" s="135"/>
      <c r="D51" s="135"/>
      <c r="E51" s="135"/>
      <c r="F51" s="92"/>
      <c r="G51" s="135"/>
      <c r="H51" s="135"/>
      <c r="I51" s="135"/>
      <c r="J51" s="92"/>
      <c r="K51" s="331"/>
      <c r="L51" s="331"/>
      <c r="M51" s="365"/>
      <c r="N51" s="331"/>
      <c r="O51" s="331"/>
      <c r="P51" s="331"/>
      <c r="Q51" s="331"/>
      <c r="R51" s="92"/>
      <c r="S51" s="331"/>
      <c r="T51" s="331"/>
      <c r="U51" s="331"/>
      <c r="V51" s="92"/>
      <c r="W51" s="331"/>
      <c r="X51" s="331"/>
      <c r="Y51" s="426"/>
      <c r="Z51" s="92"/>
      <c r="AA51" s="331"/>
      <c r="AB51" s="331"/>
      <c r="AC51" s="426"/>
      <c r="AD51" s="92"/>
      <c r="AE51" s="426"/>
    </row>
    <row r="52" spans="1:31" ht="12" customHeight="1">
      <c r="A52" s="91" t="s">
        <v>170</v>
      </c>
      <c r="B52" s="127">
        <v>0</v>
      </c>
      <c r="C52" s="145">
        <v>772</v>
      </c>
      <c r="D52" s="127">
        <v>0</v>
      </c>
      <c r="E52" s="127">
        <v>0</v>
      </c>
      <c r="F52" s="266">
        <v>0</v>
      </c>
      <c r="G52" s="127">
        <v>0</v>
      </c>
      <c r="H52" s="293">
        <v>0</v>
      </c>
      <c r="I52" s="127">
        <v>0</v>
      </c>
      <c r="J52" s="266">
        <v>0</v>
      </c>
      <c r="K52" s="127">
        <v>0</v>
      </c>
      <c r="L52" s="127">
        <v>0</v>
      </c>
      <c r="M52" s="371">
        <v>0</v>
      </c>
      <c r="N52" s="127">
        <v>0</v>
      </c>
      <c r="O52" s="127">
        <v>0</v>
      </c>
      <c r="P52" s="127">
        <v>0</v>
      </c>
      <c r="Q52" s="127">
        <v>0</v>
      </c>
      <c r="R52" s="266">
        <v>0</v>
      </c>
      <c r="S52" s="127">
        <v>0</v>
      </c>
      <c r="T52" s="127">
        <v>0</v>
      </c>
      <c r="U52" s="127">
        <v>0</v>
      </c>
      <c r="V52" s="266">
        <v>0</v>
      </c>
      <c r="W52" s="127">
        <v>0</v>
      </c>
      <c r="X52" s="127">
        <v>0</v>
      </c>
      <c r="Y52" s="371">
        <v>0</v>
      </c>
      <c r="Z52" s="266">
        <v>0</v>
      </c>
      <c r="AA52" s="127">
        <v>0</v>
      </c>
      <c r="AB52" s="127">
        <v>0</v>
      </c>
      <c r="AC52" s="371">
        <v>0</v>
      </c>
      <c r="AD52" s="266">
        <v>0</v>
      </c>
      <c r="AE52" s="371"/>
    </row>
    <row r="53" spans="1:31" ht="12" customHeight="1">
      <c r="A53" s="91" t="str">
        <f>A33</f>
        <v>Change in interest-bearing liabilities</v>
      </c>
      <c r="B53" s="146">
        <f t="shared" ref="B53:H53" si="66">-B33</f>
        <v>-1193</v>
      </c>
      <c r="C53" s="145">
        <f t="shared" si="66"/>
        <v>343</v>
      </c>
      <c r="D53" s="145">
        <f t="shared" si="66"/>
        <v>176</v>
      </c>
      <c r="E53" s="145">
        <f t="shared" si="66"/>
        <v>-91</v>
      </c>
      <c r="F53" s="146">
        <f t="shared" si="66"/>
        <v>2381</v>
      </c>
      <c r="G53" s="145">
        <f t="shared" si="66"/>
        <v>-3510</v>
      </c>
      <c r="H53" s="145">
        <f t="shared" si="66"/>
        <v>287</v>
      </c>
      <c r="I53" s="179">
        <f t="shared" ref="I53:M53" si="67">-I33</f>
        <v>42</v>
      </c>
      <c r="J53" s="268">
        <f t="shared" si="67"/>
        <v>5479</v>
      </c>
      <c r="K53" s="179">
        <f t="shared" si="67"/>
        <v>-246</v>
      </c>
      <c r="L53" s="179">
        <f t="shared" si="67"/>
        <v>-3071</v>
      </c>
      <c r="M53" s="296">
        <f t="shared" si="67"/>
        <v>-514</v>
      </c>
      <c r="N53" s="179">
        <f t="shared" ref="N53:O53" si="68">-N33</f>
        <v>1641</v>
      </c>
      <c r="O53" s="179">
        <f t="shared" si="68"/>
        <v>-2496</v>
      </c>
      <c r="P53" s="179">
        <f t="shared" ref="P53" si="69">-P33</f>
        <v>551</v>
      </c>
      <c r="Q53" s="179">
        <f>-Q33</f>
        <v>-140</v>
      </c>
      <c r="R53" s="268">
        <f>-R33</f>
        <v>1491</v>
      </c>
      <c r="S53" s="179">
        <f>-S33</f>
        <v>-850</v>
      </c>
      <c r="T53" s="179">
        <f>-T33</f>
        <v>365</v>
      </c>
      <c r="U53" s="179">
        <v>639</v>
      </c>
      <c r="V53" s="268">
        <f>-V33</f>
        <v>-3287</v>
      </c>
      <c r="W53" s="179">
        <f>-W33</f>
        <v>1671</v>
      </c>
      <c r="X53" s="179">
        <f>-X33</f>
        <v>-1816</v>
      </c>
      <c r="Y53" s="296">
        <v>-1382</v>
      </c>
      <c r="Z53" s="268">
        <f t="shared" ref="Z53:AE53" si="70">-Z33</f>
        <v>5378</v>
      </c>
      <c r="AA53" s="179">
        <f t="shared" si="70"/>
        <v>-4452</v>
      </c>
      <c r="AB53" s="179">
        <f t="shared" si="70"/>
        <v>2683</v>
      </c>
      <c r="AC53" s="296">
        <f t="shared" si="70"/>
        <v>3721</v>
      </c>
      <c r="AD53" s="268">
        <f t="shared" si="70"/>
        <v>-75</v>
      </c>
      <c r="AE53" s="296">
        <f t="shared" si="70"/>
        <v>956</v>
      </c>
    </row>
    <row r="54" spans="1:31" ht="12" customHeight="1">
      <c r="A54" s="91" t="str">
        <f>A32</f>
        <v>Repurchase and sales of own shares</v>
      </c>
      <c r="B54" s="146">
        <f t="shared" ref="B54:H54" si="71">-B32</f>
        <v>520</v>
      </c>
      <c r="C54" s="145">
        <f t="shared" si="71"/>
        <v>-399</v>
      </c>
      <c r="D54" s="145">
        <f t="shared" si="71"/>
        <v>-66</v>
      </c>
      <c r="E54" s="145">
        <f t="shared" si="71"/>
        <v>181</v>
      </c>
      <c r="F54" s="146">
        <f t="shared" si="71"/>
        <v>479</v>
      </c>
      <c r="G54" s="145">
        <f t="shared" si="71"/>
        <v>-484</v>
      </c>
      <c r="H54" s="145">
        <f t="shared" si="71"/>
        <v>-72</v>
      </c>
      <c r="I54" s="179">
        <f t="shared" ref="I54:M54" si="72">-I32</f>
        <v>275</v>
      </c>
      <c r="J54" s="268">
        <f t="shared" si="72"/>
        <v>1</v>
      </c>
      <c r="K54" s="179">
        <f t="shared" si="72"/>
        <v>-576</v>
      </c>
      <c r="L54" s="179">
        <f t="shared" si="72"/>
        <v>-535</v>
      </c>
      <c r="M54" s="296">
        <f t="shared" si="72"/>
        <v>-177</v>
      </c>
      <c r="N54" s="179">
        <f t="shared" ref="N54:O54" si="73">-N32</f>
        <v>1024</v>
      </c>
      <c r="O54" s="179">
        <f t="shared" si="73"/>
        <v>-347</v>
      </c>
      <c r="P54" s="179">
        <f t="shared" ref="P54:Q54" si="74">-P32</f>
        <v>-289</v>
      </c>
      <c r="Q54" s="179">
        <f t="shared" si="74"/>
        <v>-114</v>
      </c>
      <c r="R54" s="268">
        <f t="shared" ref="R54" si="75">-R32</f>
        <v>-323</v>
      </c>
      <c r="S54" s="179">
        <f t="shared" ref="S54:T54" si="76">-S32</f>
        <v>-453</v>
      </c>
      <c r="T54" s="179">
        <f t="shared" si="76"/>
        <v>-561</v>
      </c>
      <c r="U54" s="179">
        <v>303</v>
      </c>
      <c r="V54" s="268">
        <f t="shared" ref="V54" si="77">-V32</f>
        <v>250</v>
      </c>
      <c r="W54" s="179">
        <f t="shared" ref="W54:X54" si="78">-W32</f>
        <v>523</v>
      </c>
      <c r="X54" s="179">
        <f t="shared" si="78"/>
        <v>-51</v>
      </c>
      <c r="Y54" s="296">
        <v>-239</v>
      </c>
      <c r="Z54" s="268">
        <f t="shared" ref="Z54" si="79">-Z32</f>
        <v>1</v>
      </c>
      <c r="AA54" s="179">
        <f t="shared" ref="AA54:AE54" si="80">-AA32</f>
        <v>-697</v>
      </c>
      <c r="AB54" s="179">
        <f t="shared" si="80"/>
        <v>-34</v>
      </c>
      <c r="AC54" s="296">
        <f t="shared" si="80"/>
        <v>465</v>
      </c>
      <c r="AD54" s="268">
        <f t="shared" si="80"/>
        <v>-410</v>
      </c>
      <c r="AE54" s="296">
        <f t="shared" si="80"/>
        <v>-383</v>
      </c>
    </row>
    <row r="55" spans="1:31" ht="12" customHeight="1">
      <c r="A55" s="91" t="str">
        <f>A27</f>
        <v>Annual dividends paid</v>
      </c>
      <c r="B55" s="146">
        <f t="shared" ref="B55:G55" si="81">-B27</f>
        <v>-1</v>
      </c>
      <c r="C55" s="145">
        <f t="shared" si="81"/>
        <v>4126</v>
      </c>
      <c r="D55" s="194">
        <f t="shared" si="81"/>
        <v>0</v>
      </c>
      <c r="E55" s="179">
        <f t="shared" si="81"/>
        <v>4127</v>
      </c>
      <c r="F55" s="246">
        <f t="shared" si="81"/>
        <v>0</v>
      </c>
      <c r="G55" s="145">
        <f t="shared" si="81"/>
        <v>8487</v>
      </c>
      <c r="H55" s="194">
        <f>-H27</f>
        <v>0</v>
      </c>
      <c r="I55" s="194">
        <f>-I27</f>
        <v>0</v>
      </c>
      <c r="J55" s="246">
        <f t="shared" ref="J55" si="82">-J27</f>
        <v>0</v>
      </c>
      <c r="K55" s="179">
        <f t="shared" ref="K55:O55" si="83">-K27</f>
        <v>3820</v>
      </c>
      <c r="L55" s="194">
        <f t="shared" si="83"/>
        <v>0</v>
      </c>
      <c r="M55" s="296">
        <f>-M27</f>
        <v>3833</v>
      </c>
      <c r="N55" s="194">
        <f>-N27</f>
        <v>0</v>
      </c>
      <c r="O55" s="179">
        <f t="shared" si="83"/>
        <v>4250</v>
      </c>
      <c r="P55" s="179">
        <f t="shared" ref="P55:Q55" si="84">-P27</f>
        <v>0</v>
      </c>
      <c r="Q55" s="179">
        <f t="shared" si="84"/>
        <v>4256</v>
      </c>
      <c r="R55" s="246">
        <f t="shared" ref="R55" si="85">-R27</f>
        <v>0</v>
      </c>
      <c r="S55" s="179">
        <f t="shared" ref="S55:T55" si="86">-S27</f>
        <v>4442</v>
      </c>
      <c r="T55" s="194">
        <f t="shared" si="86"/>
        <v>0</v>
      </c>
      <c r="U55" s="179">
        <v>4447</v>
      </c>
      <c r="V55" s="246">
        <f t="shared" ref="V55" si="87">-V27</f>
        <v>0</v>
      </c>
      <c r="W55" s="179">
        <f>-W27</f>
        <v>4627</v>
      </c>
      <c r="X55" s="194">
        <f>-X27</f>
        <v>0</v>
      </c>
      <c r="Y55" s="296">
        <v>4623</v>
      </c>
      <c r="Z55" s="246">
        <f t="shared" ref="Z55" si="88">-Z27</f>
        <v>0</v>
      </c>
      <c r="AA55" s="194">
        <f t="shared" ref="AA55" si="89">-AA27</f>
        <v>5599</v>
      </c>
      <c r="AB55" s="194">
        <f>-AB27</f>
        <v>0</v>
      </c>
      <c r="AC55" s="296">
        <f>-AC27</f>
        <v>5604</v>
      </c>
      <c r="AD55" s="246">
        <f>-AD27</f>
        <v>0</v>
      </c>
      <c r="AE55" s="296">
        <f>-AE27</f>
        <v>6822</v>
      </c>
    </row>
    <row r="56" spans="1:31" ht="12" customHeight="1">
      <c r="A56" s="91" t="str">
        <f>A29</f>
        <v>Dividends paid to non-controlling interest</v>
      </c>
      <c r="B56" s="246">
        <f t="shared" ref="B56:J56" si="90">-B29</f>
        <v>0</v>
      </c>
      <c r="C56" s="194">
        <f t="shared" si="90"/>
        <v>0</v>
      </c>
      <c r="D56" s="179">
        <f t="shared" si="90"/>
        <v>3</v>
      </c>
      <c r="E56" s="194">
        <f t="shared" si="90"/>
        <v>0</v>
      </c>
      <c r="F56" s="246">
        <f t="shared" si="90"/>
        <v>0</v>
      </c>
      <c r="G56" s="194">
        <f t="shared" si="90"/>
        <v>0</v>
      </c>
      <c r="H56" s="135">
        <f t="shared" si="90"/>
        <v>9</v>
      </c>
      <c r="I56" s="194">
        <f t="shared" si="90"/>
        <v>0</v>
      </c>
      <c r="J56" s="246">
        <f t="shared" si="90"/>
        <v>0</v>
      </c>
      <c r="K56" s="194">
        <f t="shared" ref="K56:L56" si="91">-K29</f>
        <v>0</v>
      </c>
      <c r="L56" s="179">
        <f t="shared" si="91"/>
        <v>10</v>
      </c>
      <c r="M56" s="377">
        <f t="shared" ref="M56" si="92">-M29</f>
        <v>0</v>
      </c>
      <c r="N56" s="194">
        <f>-N29</f>
        <v>0</v>
      </c>
      <c r="O56" s="194">
        <f>-O29</f>
        <v>0</v>
      </c>
      <c r="P56" s="194">
        <f>-P29</f>
        <v>0</v>
      </c>
      <c r="Q56" s="194">
        <f>-Q29</f>
        <v>0</v>
      </c>
      <c r="R56" s="246">
        <f t="shared" ref="R56" si="93">-R29</f>
        <v>0</v>
      </c>
      <c r="S56" s="194">
        <f t="shared" ref="S56:V56" si="94">-S29</f>
        <v>0</v>
      </c>
      <c r="T56" s="194">
        <f t="shared" si="94"/>
        <v>0</v>
      </c>
      <c r="U56" s="194">
        <f t="shared" si="94"/>
        <v>0</v>
      </c>
      <c r="V56" s="246">
        <f t="shared" si="94"/>
        <v>0</v>
      </c>
      <c r="W56" s="194">
        <f t="shared" ref="W56:X58" si="95">-W29</f>
        <v>0</v>
      </c>
      <c r="X56" s="194">
        <f t="shared" si="95"/>
        <v>0</v>
      </c>
      <c r="Y56" s="377">
        <v>0</v>
      </c>
      <c r="Z56" s="246">
        <v>0</v>
      </c>
      <c r="AA56" s="331">
        <f t="shared" ref="AA56:AE57" si="96">-AA29</f>
        <v>4</v>
      </c>
      <c r="AB56" s="331">
        <f t="shared" si="96"/>
        <v>4</v>
      </c>
      <c r="AC56" s="371">
        <f t="shared" si="96"/>
        <v>0</v>
      </c>
      <c r="AD56" s="246">
        <f t="shared" si="96"/>
        <v>0</v>
      </c>
      <c r="AE56" s="371">
        <f t="shared" si="96"/>
        <v>0</v>
      </c>
    </row>
    <row r="57" spans="1:31" ht="12" customHeight="1">
      <c r="A57" s="91" t="str">
        <f>A30</f>
        <v>Acquisition of non-controlling interest</v>
      </c>
      <c r="B57" s="146">
        <f t="shared" ref="B57:J57" si="97">-B30</f>
        <v>-6</v>
      </c>
      <c r="C57" s="179">
        <f t="shared" si="97"/>
        <v>23</v>
      </c>
      <c r="D57" s="194">
        <f t="shared" si="97"/>
        <v>0</v>
      </c>
      <c r="E57" s="179">
        <f t="shared" si="97"/>
        <v>2</v>
      </c>
      <c r="F57" s="246">
        <f t="shared" si="97"/>
        <v>0</v>
      </c>
      <c r="G57" s="194">
        <f t="shared" si="97"/>
        <v>0</v>
      </c>
      <c r="H57" s="194">
        <f t="shared" si="97"/>
        <v>0</v>
      </c>
      <c r="I57" s="194">
        <f t="shared" si="97"/>
        <v>0</v>
      </c>
      <c r="J57" s="246">
        <f t="shared" si="97"/>
        <v>0</v>
      </c>
      <c r="K57" s="194">
        <f t="shared" ref="K57:L57" si="98">-K30</f>
        <v>0</v>
      </c>
      <c r="L57" s="194">
        <f t="shared" si="98"/>
        <v>0</v>
      </c>
      <c r="M57" s="377">
        <f t="shared" ref="M57" si="99">-M30</f>
        <v>0</v>
      </c>
      <c r="N57" s="194">
        <f t="shared" ref="N57" si="100">-N30</f>
        <v>0</v>
      </c>
      <c r="O57" s="179">
        <f t="shared" ref="O57:T57" si="101">-O30</f>
        <v>182</v>
      </c>
      <c r="P57" s="179">
        <f t="shared" si="101"/>
        <v>34</v>
      </c>
      <c r="Q57" s="127">
        <f t="shared" si="101"/>
        <v>0</v>
      </c>
      <c r="R57" s="246">
        <f t="shared" si="101"/>
        <v>0</v>
      </c>
      <c r="S57" s="179">
        <f t="shared" si="101"/>
        <v>797</v>
      </c>
      <c r="T57" s="179">
        <f t="shared" si="101"/>
        <v>26</v>
      </c>
      <c r="U57" s="127">
        <v>0</v>
      </c>
      <c r="V57" s="246">
        <f t="shared" ref="V57" si="102">-V30</f>
        <v>0</v>
      </c>
      <c r="W57" s="194">
        <f t="shared" si="95"/>
        <v>0</v>
      </c>
      <c r="X57" s="127">
        <f t="shared" si="95"/>
        <v>0</v>
      </c>
      <c r="Y57" s="371">
        <v>0</v>
      </c>
      <c r="Z57" s="246">
        <f t="shared" ref="Z57" si="103">-Z30</f>
        <v>0</v>
      </c>
      <c r="AA57" s="127">
        <f t="shared" si="96"/>
        <v>0</v>
      </c>
      <c r="AB57" s="127">
        <f t="shared" si="96"/>
        <v>0</v>
      </c>
      <c r="AC57" s="371">
        <f t="shared" si="96"/>
        <v>0</v>
      </c>
      <c r="AD57" s="246">
        <f t="shared" si="96"/>
        <v>0</v>
      </c>
      <c r="AE57" s="371">
        <f t="shared" si="96"/>
        <v>0</v>
      </c>
    </row>
    <row r="58" spans="1:31" ht="12" customHeight="1">
      <c r="A58" s="104" t="str">
        <f>A31</f>
        <v>Redemption of shares</v>
      </c>
      <c r="B58" s="246">
        <f t="shared" ref="B58:J58" si="104">-B31</f>
        <v>0</v>
      </c>
      <c r="C58" s="194">
        <f t="shared" si="104"/>
        <v>0</v>
      </c>
      <c r="D58" s="194">
        <f t="shared" si="104"/>
        <v>0</v>
      </c>
      <c r="E58" s="194">
        <f t="shared" si="104"/>
        <v>0</v>
      </c>
      <c r="F58" s="246">
        <f t="shared" si="104"/>
        <v>0</v>
      </c>
      <c r="G58" s="179">
        <f t="shared" si="104"/>
        <v>9705</v>
      </c>
      <c r="H58" s="194">
        <f t="shared" si="104"/>
        <v>0</v>
      </c>
      <c r="I58" s="194">
        <f t="shared" si="104"/>
        <v>0</v>
      </c>
      <c r="J58" s="246">
        <f t="shared" si="104"/>
        <v>0</v>
      </c>
      <c r="K58" s="194">
        <f t="shared" ref="K58:L58" si="105">-K31</f>
        <v>0</v>
      </c>
      <c r="L58" s="194">
        <f t="shared" si="105"/>
        <v>0</v>
      </c>
      <c r="M58" s="377">
        <f t="shared" ref="M58" si="106">-M31</f>
        <v>0</v>
      </c>
      <c r="N58" s="194">
        <f t="shared" ref="N58:O58" si="107">-N31</f>
        <v>0</v>
      </c>
      <c r="O58" s="194">
        <f t="shared" si="107"/>
        <v>0</v>
      </c>
      <c r="P58" s="194">
        <f t="shared" ref="P58:Q58" si="108">-P31</f>
        <v>0</v>
      </c>
      <c r="Q58" s="194">
        <f t="shared" si="108"/>
        <v>0</v>
      </c>
      <c r="R58" s="246">
        <f t="shared" ref="R58" si="109">-R31</f>
        <v>0</v>
      </c>
      <c r="S58" s="194">
        <f t="shared" ref="S58:V58" si="110">-S31</f>
        <v>0</v>
      </c>
      <c r="T58" s="194">
        <f t="shared" si="110"/>
        <v>0</v>
      </c>
      <c r="U58" s="194">
        <f t="shared" si="110"/>
        <v>0</v>
      </c>
      <c r="V58" s="246">
        <f t="shared" si="110"/>
        <v>0</v>
      </c>
      <c r="W58" s="194">
        <f t="shared" si="95"/>
        <v>9732</v>
      </c>
      <c r="X58" s="194">
        <f t="shared" si="95"/>
        <v>0</v>
      </c>
      <c r="Y58" s="377">
        <v>0</v>
      </c>
      <c r="Z58" s="246">
        <f>-Z31</f>
        <v>0</v>
      </c>
      <c r="AA58" s="194">
        <f t="shared" ref="AA58:AE58" si="111">-AA31</f>
        <v>0</v>
      </c>
      <c r="AB58" s="194">
        <f t="shared" si="111"/>
        <v>0</v>
      </c>
      <c r="AC58" s="377">
        <f t="shared" si="111"/>
        <v>0</v>
      </c>
      <c r="AD58" s="246">
        <f t="shared" si="111"/>
        <v>0</v>
      </c>
      <c r="AE58" s="377">
        <f t="shared" si="111"/>
        <v>0</v>
      </c>
    </row>
    <row r="59" spans="1:31" ht="12" customHeight="1">
      <c r="A59" s="104" t="s">
        <v>333</v>
      </c>
      <c r="B59" s="246">
        <f t="shared" ref="B59:J59" si="112">-B28</f>
        <v>0</v>
      </c>
      <c r="C59" s="194">
        <f t="shared" si="112"/>
        <v>0</v>
      </c>
      <c r="D59" s="194">
        <f t="shared" si="112"/>
        <v>0</v>
      </c>
      <c r="E59" s="194">
        <f t="shared" si="112"/>
        <v>0</v>
      </c>
      <c r="F59" s="246">
        <f t="shared" si="112"/>
        <v>0</v>
      </c>
      <c r="G59" s="179">
        <f t="shared" si="112"/>
        <v>4002</v>
      </c>
      <c r="H59" s="194">
        <f t="shared" si="112"/>
        <v>0</v>
      </c>
      <c r="I59" s="194">
        <f>-I28</f>
        <v>0</v>
      </c>
      <c r="J59" s="246">
        <f t="shared" si="112"/>
        <v>0</v>
      </c>
      <c r="K59" s="194">
        <f t="shared" ref="K59:L59" si="113">-K28</f>
        <v>0</v>
      </c>
      <c r="L59" s="194">
        <f t="shared" si="113"/>
        <v>0</v>
      </c>
      <c r="M59" s="377">
        <f t="shared" ref="M59" si="114">-M28</f>
        <v>0</v>
      </c>
      <c r="N59" s="194">
        <f t="shared" ref="N59:O59" si="115">-N28</f>
        <v>0</v>
      </c>
      <c r="O59" s="194">
        <f t="shared" si="115"/>
        <v>0</v>
      </c>
      <c r="P59" s="194">
        <f t="shared" ref="P59:Q59" si="116">-P28</f>
        <v>0</v>
      </c>
      <c r="Q59" s="194">
        <f t="shared" si="116"/>
        <v>0</v>
      </c>
      <c r="R59" s="246">
        <f t="shared" ref="R59" si="117">-R28</f>
        <v>0</v>
      </c>
      <c r="S59" s="194">
        <f t="shared" ref="S59:V59" si="118">-S28</f>
        <v>0</v>
      </c>
      <c r="T59" s="194">
        <f t="shared" si="118"/>
        <v>0</v>
      </c>
      <c r="U59" s="194">
        <f t="shared" si="118"/>
        <v>0</v>
      </c>
      <c r="V59" s="246">
        <f t="shared" si="118"/>
        <v>0</v>
      </c>
      <c r="W59" s="194">
        <f>-W28</f>
        <v>0</v>
      </c>
      <c r="X59" s="194">
        <f>-X28</f>
        <v>0</v>
      </c>
      <c r="Y59" s="377">
        <v>0</v>
      </c>
      <c r="Z59" s="246">
        <f t="shared" ref="Z59" si="119">-Z28</f>
        <v>0</v>
      </c>
      <c r="AA59" s="194">
        <f t="shared" ref="AA59:AE59" si="120">-AA28</f>
        <v>0</v>
      </c>
      <c r="AB59" s="194">
        <f t="shared" si="120"/>
        <v>0</v>
      </c>
      <c r="AC59" s="377">
        <f t="shared" si="120"/>
        <v>0</v>
      </c>
      <c r="AD59" s="246">
        <f t="shared" si="120"/>
        <v>0</v>
      </c>
      <c r="AE59" s="377">
        <f t="shared" si="120"/>
        <v>0</v>
      </c>
    </row>
    <row r="60" spans="1:31" ht="12" customHeight="1">
      <c r="A60" s="91" t="s">
        <v>150</v>
      </c>
      <c r="B60" s="146">
        <f t="shared" ref="B60:H60" si="121">-B22-B23</f>
        <v>61</v>
      </c>
      <c r="C60" s="145">
        <f t="shared" si="121"/>
        <v>124</v>
      </c>
      <c r="D60" s="145">
        <f t="shared" si="121"/>
        <v>325</v>
      </c>
      <c r="E60" s="145">
        <f t="shared" si="121"/>
        <v>-1550</v>
      </c>
      <c r="F60" s="146">
        <f t="shared" si="121"/>
        <v>669</v>
      </c>
      <c r="G60" s="145">
        <f t="shared" si="121"/>
        <v>-40</v>
      </c>
      <c r="H60" s="145">
        <f t="shared" si="121"/>
        <v>772</v>
      </c>
      <c r="I60" s="179">
        <f t="shared" ref="I60:M60" si="122">-I22-I23</f>
        <v>8</v>
      </c>
      <c r="J60" s="268">
        <f t="shared" si="122"/>
        <v>185</v>
      </c>
      <c r="K60" s="179">
        <f t="shared" si="122"/>
        <v>817</v>
      </c>
      <c r="L60" s="179">
        <f t="shared" si="122"/>
        <v>6525</v>
      </c>
      <c r="M60" s="296">
        <f t="shared" si="122"/>
        <v>179</v>
      </c>
      <c r="N60" s="179">
        <f t="shared" ref="N60:O60" si="123">-N22-N23</f>
        <v>4084</v>
      </c>
      <c r="O60" s="179">
        <f t="shared" si="123"/>
        <v>8714</v>
      </c>
      <c r="P60" s="179">
        <f t="shared" ref="P60:Q60" si="124">-P22-P23</f>
        <v>123</v>
      </c>
      <c r="Q60" s="179">
        <f t="shared" si="124"/>
        <v>662</v>
      </c>
      <c r="R60" s="268">
        <f t="shared" ref="R60" si="125">-R22-R23</f>
        <v>124</v>
      </c>
      <c r="S60" s="179">
        <f t="shared" ref="S60:T60" si="126">-S22-S23</f>
        <v>594</v>
      </c>
      <c r="T60" s="179">
        <f t="shared" si="126"/>
        <v>1591</v>
      </c>
      <c r="U60" s="179">
        <v>32</v>
      </c>
      <c r="V60" s="268">
        <f t="shared" ref="V60" si="127">-V22-V23</f>
        <v>226</v>
      </c>
      <c r="W60" s="179">
        <f t="shared" ref="W60" si="128">-W22-W23</f>
        <v>957</v>
      </c>
      <c r="X60" s="179">
        <f>-X22-X23</f>
        <v>8513</v>
      </c>
      <c r="Y60" s="296">
        <v>895</v>
      </c>
      <c r="Z60" s="268">
        <f t="shared" ref="Z60" si="129">-Z22-Z23</f>
        <v>564</v>
      </c>
      <c r="AA60" s="179">
        <f t="shared" ref="AA60:AE60" si="130">-AA22-AA23</f>
        <v>2644</v>
      </c>
      <c r="AB60" s="179">
        <f t="shared" si="130"/>
        <v>315</v>
      </c>
      <c r="AC60" s="296">
        <f t="shared" si="130"/>
        <v>791</v>
      </c>
      <c r="AD60" s="268">
        <f t="shared" si="130"/>
        <v>2196</v>
      </c>
      <c r="AE60" s="296">
        <f t="shared" si="130"/>
        <v>1111</v>
      </c>
    </row>
    <row r="61" spans="1:31" ht="12" customHeight="1">
      <c r="A61" s="414" t="s">
        <v>385</v>
      </c>
      <c r="B61" s="194">
        <v>0</v>
      </c>
      <c r="C61" s="194">
        <v>0</v>
      </c>
      <c r="D61" s="194">
        <v>0</v>
      </c>
      <c r="E61" s="377">
        <v>0</v>
      </c>
      <c r="F61" s="194">
        <v>0</v>
      </c>
      <c r="G61" s="194">
        <v>0</v>
      </c>
      <c r="H61" s="194">
        <v>0</v>
      </c>
      <c r="I61" s="377">
        <v>0</v>
      </c>
      <c r="J61" s="194">
        <v>0</v>
      </c>
      <c r="K61" s="194">
        <v>0</v>
      </c>
      <c r="L61" s="194">
        <v>0</v>
      </c>
      <c r="M61" s="377">
        <v>0</v>
      </c>
      <c r="N61" s="194">
        <v>0</v>
      </c>
      <c r="O61" s="194">
        <v>0</v>
      </c>
      <c r="P61" s="194">
        <v>0</v>
      </c>
      <c r="Q61" s="194">
        <v>0</v>
      </c>
      <c r="R61" s="268">
        <v>547</v>
      </c>
      <c r="S61" s="194">
        <v>0</v>
      </c>
      <c r="T61" s="194">
        <v>0</v>
      </c>
      <c r="U61" s="194">
        <v>0</v>
      </c>
      <c r="V61" s="246">
        <v>0</v>
      </c>
      <c r="W61" s="194">
        <v>0</v>
      </c>
      <c r="X61" s="194">
        <v>0</v>
      </c>
      <c r="Y61" s="377">
        <v>0</v>
      </c>
      <c r="Z61" s="246">
        <v>0</v>
      </c>
      <c r="AA61" s="194">
        <v>0</v>
      </c>
      <c r="AB61" s="194">
        <v>0</v>
      </c>
      <c r="AC61" s="296">
        <v>-294</v>
      </c>
      <c r="AD61" s="246">
        <v>0</v>
      </c>
      <c r="AE61" s="377">
        <v>0</v>
      </c>
    </row>
    <row r="62" spans="1:31" ht="12" customHeight="1">
      <c r="A62" s="91" t="s">
        <v>357</v>
      </c>
      <c r="B62" s="179">
        <v>360</v>
      </c>
      <c r="C62" s="179">
        <v>-798</v>
      </c>
      <c r="D62" s="179">
        <v>-825</v>
      </c>
      <c r="E62" s="179">
        <v>-153</v>
      </c>
      <c r="F62" s="268">
        <v>-835</v>
      </c>
      <c r="G62" s="179">
        <v>1071</v>
      </c>
      <c r="H62" s="294">
        <v>-296</v>
      </c>
      <c r="I62" s="179">
        <v>271</v>
      </c>
      <c r="J62" s="268">
        <v>83</v>
      </c>
      <c r="K62" s="179">
        <v>268</v>
      </c>
      <c r="L62" s="179">
        <v>22</v>
      </c>
      <c r="M62" s="296">
        <v>78</v>
      </c>
      <c r="N62" s="179">
        <v>-213</v>
      </c>
      <c r="O62" s="179">
        <v>178</v>
      </c>
      <c r="P62" s="179">
        <v>-336</v>
      </c>
      <c r="Q62" s="179">
        <v>-220</v>
      </c>
      <c r="R62" s="268">
        <v>-207</v>
      </c>
      <c r="S62" s="179">
        <v>54</v>
      </c>
      <c r="T62" s="179">
        <v>18</v>
      </c>
      <c r="U62" s="179">
        <v>-406</v>
      </c>
      <c r="V62" s="268">
        <v>110</v>
      </c>
      <c r="W62" s="179">
        <v>96</v>
      </c>
      <c r="X62" s="179">
        <v>-82</v>
      </c>
      <c r="Y62" s="296">
        <v>510</v>
      </c>
      <c r="Z62" s="268">
        <v>239</v>
      </c>
      <c r="AA62" s="179">
        <v>355</v>
      </c>
      <c r="AB62" s="179">
        <v>29</v>
      </c>
      <c r="AC62" s="296">
        <v>-147</v>
      </c>
      <c r="AD62" s="268">
        <v>301</v>
      </c>
      <c r="AE62" s="296">
        <v>-341</v>
      </c>
    </row>
    <row r="63" spans="1:31" ht="12" customHeight="1">
      <c r="A63" s="91" t="s">
        <v>195</v>
      </c>
      <c r="B63" s="127">
        <v>0</v>
      </c>
      <c r="C63" s="127">
        <v>0</v>
      </c>
      <c r="D63" s="127">
        <v>0</v>
      </c>
      <c r="E63" s="296">
        <v>-737</v>
      </c>
      <c r="F63" s="127">
        <v>0</v>
      </c>
      <c r="G63" s="127">
        <v>0</v>
      </c>
      <c r="H63" s="127">
        <v>0</v>
      </c>
      <c r="I63" s="127">
        <v>0</v>
      </c>
      <c r="J63" s="266">
        <v>0</v>
      </c>
      <c r="K63" s="127">
        <v>0</v>
      </c>
      <c r="L63" s="127">
        <v>0</v>
      </c>
      <c r="M63" s="371">
        <v>0</v>
      </c>
      <c r="N63" s="127">
        <v>0</v>
      </c>
      <c r="O63" s="127">
        <v>0</v>
      </c>
      <c r="P63" s="127">
        <v>0</v>
      </c>
      <c r="Q63" s="127">
        <v>0</v>
      </c>
      <c r="R63" s="266">
        <v>0</v>
      </c>
      <c r="S63" s="127">
        <v>0</v>
      </c>
      <c r="T63" s="127">
        <v>0</v>
      </c>
      <c r="U63" s="127">
        <v>0</v>
      </c>
      <c r="V63" s="266">
        <v>0</v>
      </c>
      <c r="W63" s="127">
        <v>0</v>
      </c>
      <c r="X63" s="127">
        <v>0</v>
      </c>
      <c r="Y63" s="371">
        <v>0</v>
      </c>
      <c r="Z63" s="266">
        <v>0</v>
      </c>
      <c r="AA63" s="127">
        <v>0</v>
      </c>
      <c r="AB63" s="127">
        <v>0</v>
      </c>
      <c r="AC63" s="371">
        <v>0</v>
      </c>
      <c r="AD63" s="266">
        <v>0</v>
      </c>
      <c r="AE63" s="371">
        <v>0</v>
      </c>
    </row>
    <row r="64" spans="1:31" ht="12" customHeight="1">
      <c r="A64" s="91" t="s">
        <v>182</v>
      </c>
      <c r="B64" s="127">
        <v>0</v>
      </c>
      <c r="C64" s="179">
        <v>655</v>
      </c>
      <c r="D64" s="127">
        <v>0</v>
      </c>
      <c r="E64" s="297">
        <v>0</v>
      </c>
      <c r="F64" s="127">
        <v>0</v>
      </c>
      <c r="G64" s="127">
        <v>0</v>
      </c>
      <c r="H64" s="295">
        <v>0</v>
      </c>
      <c r="I64" s="297">
        <v>0</v>
      </c>
      <c r="J64" s="327">
        <v>0</v>
      </c>
      <c r="K64" s="327">
        <v>0</v>
      </c>
      <c r="L64" s="327">
        <v>0</v>
      </c>
      <c r="M64" s="297">
        <v>0</v>
      </c>
      <c r="N64" s="327">
        <v>0</v>
      </c>
      <c r="O64" s="327">
        <v>0</v>
      </c>
      <c r="P64" s="327">
        <v>0</v>
      </c>
      <c r="Q64" s="327">
        <v>0</v>
      </c>
      <c r="R64" s="326">
        <v>0</v>
      </c>
      <c r="S64" s="327">
        <v>0</v>
      </c>
      <c r="T64" s="327">
        <v>0</v>
      </c>
      <c r="U64" s="327">
        <v>0</v>
      </c>
      <c r="V64" s="326">
        <v>0</v>
      </c>
      <c r="W64" s="327">
        <v>0</v>
      </c>
      <c r="X64" s="327">
        <v>0</v>
      </c>
      <c r="Y64" s="297">
        <v>0</v>
      </c>
      <c r="Z64" s="326">
        <v>0</v>
      </c>
      <c r="AA64" s="327">
        <v>0</v>
      </c>
      <c r="AB64" s="327">
        <v>0</v>
      </c>
      <c r="AC64" s="297">
        <v>0</v>
      </c>
      <c r="AD64" s="326">
        <v>0</v>
      </c>
      <c r="AE64" s="297">
        <v>0</v>
      </c>
    </row>
    <row r="65" spans="1:31" s="83" customFormat="1" ht="12" customHeight="1">
      <c r="A65" s="95" t="s">
        <v>68</v>
      </c>
      <c r="B65" s="247">
        <f t="shared" ref="B65:H65" si="131">SUM(B50:B64)</f>
        <v>3510</v>
      </c>
      <c r="C65" s="247">
        <f t="shared" si="131"/>
        <v>4838</v>
      </c>
      <c r="D65" s="247">
        <f t="shared" si="131"/>
        <v>5008</v>
      </c>
      <c r="E65" s="247">
        <f t="shared" si="131"/>
        <v>5500</v>
      </c>
      <c r="F65" s="269">
        <f t="shared" si="131"/>
        <v>2724</v>
      </c>
      <c r="G65" s="247">
        <f t="shared" si="131"/>
        <v>3066</v>
      </c>
      <c r="H65" s="247">
        <f t="shared" si="131"/>
        <v>3373</v>
      </c>
      <c r="I65" s="247">
        <f t="shared" ref="I65:M65" si="132">SUM(I50:I64)</f>
        <v>4970</v>
      </c>
      <c r="J65" s="269">
        <f t="shared" si="132"/>
        <v>2529</v>
      </c>
      <c r="K65" s="247">
        <f t="shared" si="132"/>
        <v>2369</v>
      </c>
      <c r="L65" s="247">
        <f t="shared" si="132"/>
        <v>4643</v>
      </c>
      <c r="M65" s="378">
        <f t="shared" si="132"/>
        <v>5084</v>
      </c>
      <c r="N65" s="247">
        <f t="shared" ref="N65:R65" si="133">SUM(N50:N64)</f>
        <v>3825</v>
      </c>
      <c r="O65" s="247">
        <f t="shared" si="133"/>
        <v>3483</v>
      </c>
      <c r="P65" s="247">
        <f t="shared" si="133"/>
        <v>5143</v>
      </c>
      <c r="Q65" s="247">
        <f t="shared" si="133"/>
        <v>6459</v>
      </c>
      <c r="R65" s="269">
        <f t="shared" si="133"/>
        <v>4321</v>
      </c>
      <c r="S65" s="247">
        <f>SUM(S50:S64)</f>
        <v>3743</v>
      </c>
      <c r="T65" s="247">
        <f t="shared" ref="T65:U65" si="134">SUM(T50:T64)</f>
        <v>4664</v>
      </c>
      <c r="U65" s="378">
        <f t="shared" si="134"/>
        <v>6650</v>
      </c>
      <c r="V65" s="269">
        <f t="shared" ref="V65:AE65" si="135">SUM(V50:V64)</f>
        <v>2400</v>
      </c>
      <c r="W65" s="247">
        <f t="shared" si="135"/>
        <v>3064</v>
      </c>
      <c r="X65" s="247">
        <f t="shared" si="135"/>
        <v>5705</v>
      </c>
      <c r="Y65" s="378">
        <f t="shared" si="135"/>
        <v>5930</v>
      </c>
      <c r="Z65" s="269">
        <f t="shared" si="135"/>
        <v>4948</v>
      </c>
      <c r="AA65" s="247">
        <f t="shared" ref="AA65" si="136">SUM(AA50:AA64)</f>
        <v>2864</v>
      </c>
      <c r="AB65" s="247">
        <f t="shared" si="135"/>
        <v>6581</v>
      </c>
      <c r="AC65" s="378">
        <f t="shared" si="135"/>
        <v>8799</v>
      </c>
      <c r="AD65" s="269">
        <f t="shared" si="135"/>
        <v>6660</v>
      </c>
      <c r="AE65" s="378">
        <f t="shared" si="135"/>
        <v>6861</v>
      </c>
    </row>
    <row r="66" spans="1:31" ht="12" customHeight="1">
      <c r="A66" s="174"/>
    </row>
    <row r="67" spans="1:31" ht="14.65">
      <c r="A67" s="292" t="s">
        <v>457</v>
      </c>
      <c r="B67" s="146"/>
      <c r="C67" s="145"/>
      <c r="D67" s="145"/>
      <c r="E67" s="145"/>
      <c r="F67" s="146"/>
      <c r="G67" s="145"/>
      <c r="H67" s="139"/>
      <c r="I67" s="145"/>
      <c r="J67" s="145"/>
      <c r="M67" s="145"/>
    </row>
    <row r="68" spans="1:31" ht="14.65">
      <c r="A68" s="292" t="s">
        <v>458</v>
      </c>
      <c r="I68" s="165"/>
      <c r="M68" s="165"/>
      <c r="Q68" s="165"/>
      <c r="U68" s="165"/>
      <c r="Y68" s="165"/>
      <c r="AC68" s="165"/>
      <c r="AE68" s="165"/>
    </row>
  </sheetData>
  <pageMargins left="0.70866141732283472" right="0.70866141732283472" top="0.74803149606299213" bottom="0.74803149606299213" header="0.31496062992125984" footer="0.31496062992125984"/>
  <pageSetup paperSize="9" scale="40"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A58"/>
  <sheetViews>
    <sheetView showGridLines="0" zoomScaleNormal="100" workbookViewId="0"/>
  </sheetViews>
  <sheetFormatPr defaultColWidth="9.1328125" defaultRowHeight="12.75" outlineLevelCol="1"/>
  <cols>
    <col min="1" max="1" width="38.1328125" customWidth="1"/>
    <col min="2" max="3" width="9.3984375" style="79" hidden="1" customWidth="1" outlineLevel="1"/>
    <col min="4" max="4" width="9.1328125" style="2" hidden="1" customWidth="1" outlineLevel="1"/>
    <col min="5" max="9" width="9.1328125" hidden="1" customWidth="1" outlineLevel="1"/>
    <col min="10" max="10" width="9.1328125" collapsed="1"/>
    <col min="25" max="25" width="9.1328125" customWidth="1"/>
    <col min="27" max="27" width="9.1328125" customWidth="1"/>
  </cols>
  <sheetData>
    <row r="1" spans="1:27" ht="13.15">
      <c r="A1" s="591" t="s">
        <v>11</v>
      </c>
      <c r="B1" s="596"/>
      <c r="C1" s="596"/>
      <c r="D1" s="596"/>
      <c r="E1" s="591"/>
      <c r="F1" s="596"/>
      <c r="G1" s="596"/>
      <c r="H1" s="596"/>
      <c r="I1" s="596"/>
      <c r="J1" s="597"/>
      <c r="K1" s="596"/>
      <c r="L1" s="596"/>
      <c r="M1" s="596"/>
      <c r="N1" s="597"/>
      <c r="O1" s="596"/>
      <c r="P1" s="596"/>
      <c r="Q1" s="598"/>
      <c r="R1" s="597"/>
      <c r="S1" s="596"/>
      <c r="T1" s="596"/>
      <c r="U1" s="598"/>
      <c r="V1" s="599"/>
      <c r="W1" s="596"/>
      <c r="X1" s="596"/>
      <c r="Y1" s="598"/>
      <c r="Z1" s="599"/>
      <c r="AA1" s="598"/>
    </row>
    <row r="2" spans="1:27" ht="13.15">
      <c r="A2" s="591" t="s">
        <v>173</v>
      </c>
      <c r="B2" s="596"/>
      <c r="C2" s="596"/>
      <c r="D2" s="596"/>
      <c r="E2" s="591"/>
      <c r="F2" s="596"/>
      <c r="G2" s="596"/>
      <c r="H2" s="596"/>
      <c r="I2" s="596"/>
      <c r="J2" s="597"/>
      <c r="K2" s="596"/>
      <c r="L2" s="596"/>
      <c r="M2" s="596"/>
      <c r="N2" s="597"/>
      <c r="O2" s="596"/>
      <c r="P2" s="596"/>
      <c r="Q2" s="598"/>
      <c r="R2" s="597"/>
      <c r="S2" s="596"/>
      <c r="T2" s="596"/>
      <c r="U2" s="598"/>
      <c r="V2" s="599"/>
      <c r="W2" s="596"/>
      <c r="X2" s="596"/>
      <c r="Y2" s="598"/>
      <c r="Z2" s="599"/>
      <c r="AA2" s="598"/>
    </row>
    <row r="3" spans="1:27" ht="13.15">
      <c r="A3" s="591" t="s">
        <v>39</v>
      </c>
      <c r="B3" s="600">
        <v>2018</v>
      </c>
      <c r="C3" s="600"/>
      <c r="D3" s="600"/>
      <c r="E3" s="591"/>
      <c r="F3" s="600">
        <v>2019</v>
      </c>
      <c r="G3" s="600"/>
      <c r="H3" s="600"/>
      <c r="I3" s="600"/>
      <c r="J3" s="601">
        <v>2020</v>
      </c>
      <c r="K3" s="600"/>
      <c r="L3" s="600"/>
      <c r="M3" s="600"/>
      <c r="N3" s="601">
        <v>2021</v>
      </c>
      <c r="O3" s="600"/>
      <c r="P3" s="600"/>
      <c r="Q3" s="602"/>
      <c r="R3" s="601">
        <v>2022</v>
      </c>
      <c r="S3" s="600"/>
      <c r="T3" s="600"/>
      <c r="U3" s="602"/>
      <c r="V3" s="603">
        <v>2023</v>
      </c>
      <c r="W3" s="600"/>
      <c r="X3" s="600"/>
      <c r="Y3" s="602"/>
      <c r="Z3" s="603">
        <v>2024</v>
      </c>
      <c r="AA3" s="602"/>
    </row>
    <row r="4" spans="1:27" ht="13.15">
      <c r="A4" s="650" t="s">
        <v>0</v>
      </c>
      <c r="B4" s="625" t="s">
        <v>9</v>
      </c>
      <c r="C4" s="625" t="s">
        <v>8</v>
      </c>
      <c r="D4" s="625" t="s">
        <v>7</v>
      </c>
      <c r="E4" s="634" t="s">
        <v>10</v>
      </c>
      <c r="F4" s="625" t="s">
        <v>9</v>
      </c>
      <c r="G4" s="625" t="s">
        <v>8</v>
      </c>
      <c r="H4" s="625" t="s">
        <v>7</v>
      </c>
      <c r="I4" s="625" t="s">
        <v>10</v>
      </c>
      <c r="J4" s="651" t="s">
        <v>9</v>
      </c>
      <c r="K4" s="625" t="s">
        <v>8</v>
      </c>
      <c r="L4" s="625" t="s">
        <v>7</v>
      </c>
      <c r="M4" s="625" t="s">
        <v>10</v>
      </c>
      <c r="N4" s="651" t="s">
        <v>9</v>
      </c>
      <c r="O4" s="625" t="s">
        <v>8</v>
      </c>
      <c r="P4" s="625" t="s">
        <v>7</v>
      </c>
      <c r="Q4" s="634" t="s">
        <v>10</v>
      </c>
      <c r="R4" s="651" t="s">
        <v>9</v>
      </c>
      <c r="S4" s="625" t="s">
        <v>8</v>
      </c>
      <c r="T4" s="625" t="s">
        <v>7</v>
      </c>
      <c r="U4" s="634" t="s">
        <v>10</v>
      </c>
      <c r="V4" s="652" t="s">
        <v>9</v>
      </c>
      <c r="W4" s="625" t="s">
        <v>8</v>
      </c>
      <c r="X4" s="625" t="s">
        <v>7</v>
      </c>
      <c r="Y4" s="634" t="s">
        <v>10</v>
      </c>
      <c r="Z4" s="652" t="s">
        <v>9</v>
      </c>
      <c r="AA4" s="634" t="s">
        <v>8</v>
      </c>
    </row>
    <row r="5" spans="1:27" s="1" customFormat="1">
      <c r="A5" s="84" t="s">
        <v>142</v>
      </c>
      <c r="B5" s="242">
        <v>1</v>
      </c>
      <c r="C5" s="242">
        <v>1</v>
      </c>
      <c r="D5" s="242">
        <v>0</v>
      </c>
      <c r="E5" s="313">
        <v>0</v>
      </c>
      <c r="F5" s="242">
        <v>0</v>
      </c>
      <c r="G5" s="242">
        <v>0</v>
      </c>
      <c r="H5" s="242">
        <v>3</v>
      </c>
      <c r="I5" s="242">
        <v>3</v>
      </c>
      <c r="J5" s="394">
        <v>4</v>
      </c>
      <c r="K5" s="242">
        <v>2</v>
      </c>
      <c r="L5" s="242">
        <v>3</v>
      </c>
      <c r="M5" s="242">
        <v>2</v>
      </c>
      <c r="N5" s="394">
        <v>3</v>
      </c>
      <c r="O5" s="242">
        <v>3</v>
      </c>
      <c r="P5" s="242">
        <v>2</v>
      </c>
      <c r="Q5" s="313">
        <v>2</v>
      </c>
      <c r="R5" s="394">
        <v>1</v>
      </c>
      <c r="S5" s="242">
        <v>1</v>
      </c>
      <c r="T5" s="242">
        <v>4</v>
      </c>
      <c r="U5" s="313">
        <v>5</v>
      </c>
      <c r="V5" s="243">
        <v>6</v>
      </c>
      <c r="W5" s="242">
        <v>7</v>
      </c>
      <c r="X5" s="242">
        <v>4</v>
      </c>
      <c r="Y5" s="313">
        <v>2</v>
      </c>
      <c r="Z5" s="243">
        <v>2</v>
      </c>
      <c r="AA5" s="313">
        <v>2</v>
      </c>
    </row>
    <row r="6" spans="1:27">
      <c r="A6" s="84" t="s">
        <v>141</v>
      </c>
      <c r="B6" s="242">
        <v>-4</v>
      </c>
      <c r="C6" s="242">
        <v>2</v>
      </c>
      <c r="D6" s="242">
        <v>7</v>
      </c>
      <c r="E6" s="313">
        <v>5</v>
      </c>
      <c r="F6" s="242">
        <v>7</v>
      </c>
      <c r="G6" s="242">
        <v>4</v>
      </c>
      <c r="H6" s="242">
        <v>7</v>
      </c>
      <c r="I6" s="242">
        <v>4</v>
      </c>
      <c r="J6" s="394">
        <v>3</v>
      </c>
      <c r="K6" s="242">
        <v>-1</v>
      </c>
      <c r="L6" s="242">
        <v>-8</v>
      </c>
      <c r="M6" s="242">
        <v>-8</v>
      </c>
      <c r="N6" s="394">
        <v>-12</v>
      </c>
      <c r="O6" s="242">
        <v>-12</v>
      </c>
      <c r="P6" s="242">
        <v>-2</v>
      </c>
      <c r="Q6" s="313">
        <v>2</v>
      </c>
      <c r="R6" s="394">
        <v>9</v>
      </c>
      <c r="S6" s="242">
        <v>12</v>
      </c>
      <c r="T6" s="242">
        <v>13</v>
      </c>
      <c r="U6" s="313">
        <v>10</v>
      </c>
      <c r="V6" s="243">
        <v>7</v>
      </c>
      <c r="W6" s="242">
        <v>4</v>
      </c>
      <c r="X6" s="242">
        <v>2</v>
      </c>
      <c r="Y6" s="313">
        <v>-1</v>
      </c>
      <c r="Z6" s="243">
        <v>-2</v>
      </c>
      <c r="AA6" s="313">
        <v>-1</v>
      </c>
    </row>
    <row r="7" spans="1:27">
      <c r="A7" s="84" t="s">
        <v>342</v>
      </c>
      <c r="B7" s="242">
        <v>9</v>
      </c>
      <c r="C7" s="242">
        <v>10</v>
      </c>
      <c r="D7" s="242">
        <v>-1</v>
      </c>
      <c r="E7" s="313">
        <v>1</v>
      </c>
      <c r="F7" s="242">
        <v>1</v>
      </c>
      <c r="G7" s="242">
        <v>2</v>
      </c>
      <c r="H7" s="242">
        <v>6</v>
      </c>
      <c r="I7" s="242">
        <v>1</v>
      </c>
      <c r="J7" s="394">
        <v>-2</v>
      </c>
      <c r="K7" s="242">
        <v>-17</v>
      </c>
      <c r="L7" s="242">
        <v>-6</v>
      </c>
      <c r="M7" s="242">
        <v>7</v>
      </c>
      <c r="N7" s="394">
        <v>18</v>
      </c>
      <c r="O7" s="242">
        <v>54</v>
      </c>
      <c r="P7" s="242">
        <v>36</v>
      </c>
      <c r="Q7" s="313">
        <v>26</v>
      </c>
      <c r="R7" s="394">
        <v>23</v>
      </c>
      <c r="S7" s="242">
        <v>13</v>
      </c>
      <c r="T7" s="242">
        <v>6</v>
      </c>
      <c r="U7" s="313">
        <v>-7</v>
      </c>
      <c r="V7" s="243">
        <v>5</v>
      </c>
      <c r="W7" s="242">
        <v>-5</v>
      </c>
      <c r="X7" s="242">
        <v>-1</v>
      </c>
      <c r="Y7" s="313">
        <v>1</v>
      </c>
      <c r="Z7" s="243">
        <v>-4</v>
      </c>
      <c r="AA7" s="313">
        <v>-1</v>
      </c>
    </row>
    <row r="8" spans="1:27">
      <c r="A8" s="84" t="s">
        <v>143</v>
      </c>
      <c r="B8" s="243">
        <f t="shared" ref="B8:H8" si="0">SUM(B5:B7)</f>
        <v>6</v>
      </c>
      <c r="C8" s="242">
        <f t="shared" si="0"/>
        <v>13</v>
      </c>
      <c r="D8" s="242">
        <f t="shared" si="0"/>
        <v>6</v>
      </c>
      <c r="E8" s="313">
        <f t="shared" si="0"/>
        <v>6</v>
      </c>
      <c r="F8" s="243">
        <f t="shared" si="0"/>
        <v>8</v>
      </c>
      <c r="G8" s="156">
        <f t="shared" ref="G8" si="1">SUM(G5:G7)</f>
        <v>6</v>
      </c>
      <c r="H8" s="156">
        <f t="shared" si="0"/>
        <v>16</v>
      </c>
      <c r="I8" s="156">
        <f t="shared" ref="I8:K8" si="2">SUM(I5:I7)</f>
        <v>8</v>
      </c>
      <c r="J8" s="394">
        <v>5</v>
      </c>
      <c r="K8" s="156">
        <f t="shared" si="2"/>
        <v>-16</v>
      </c>
      <c r="L8" s="156">
        <f t="shared" ref="L8:M8" si="3">SUM(L5:L7)</f>
        <v>-11</v>
      </c>
      <c r="M8" s="156">
        <f t="shared" si="3"/>
        <v>1</v>
      </c>
      <c r="N8" s="394">
        <f t="shared" ref="N8" si="4">SUM(N5:N7)</f>
        <v>9</v>
      </c>
      <c r="O8" s="156">
        <f t="shared" ref="O8:Q8" si="5">SUM(O5:O7)</f>
        <v>45</v>
      </c>
      <c r="P8" s="156">
        <f t="shared" si="5"/>
        <v>36</v>
      </c>
      <c r="Q8" s="314">
        <f t="shared" si="5"/>
        <v>30</v>
      </c>
      <c r="R8" s="394">
        <f t="shared" ref="R8" si="6">SUM(R5:R7)</f>
        <v>33</v>
      </c>
      <c r="S8" s="242">
        <v>26</v>
      </c>
      <c r="T8" s="156">
        <v>23</v>
      </c>
      <c r="U8" s="314">
        <v>8</v>
      </c>
      <c r="V8" s="243">
        <v>18</v>
      </c>
      <c r="W8" s="156">
        <v>6</v>
      </c>
      <c r="X8" s="156">
        <v>5</v>
      </c>
      <c r="Y8" s="314">
        <v>2</v>
      </c>
      <c r="Z8" s="243">
        <v>-4</v>
      </c>
      <c r="AA8" s="314">
        <v>0</v>
      </c>
    </row>
    <row r="9" spans="1:27" ht="13.15">
      <c r="A9" s="650" t="s">
        <v>2</v>
      </c>
      <c r="B9" s="625" t="str">
        <f>+B$4</f>
        <v>Q1</v>
      </c>
      <c r="C9" s="625" t="str">
        <f>+C$4</f>
        <v>Q2</v>
      </c>
      <c r="D9" s="625" t="str">
        <f>+D$4</f>
        <v>Q3</v>
      </c>
      <c r="E9" s="634" t="str">
        <f>+E$4</f>
        <v>Q4</v>
      </c>
      <c r="F9" s="625" t="str">
        <f t="shared" ref="F9:K9" si="7">+F4</f>
        <v>Q1</v>
      </c>
      <c r="G9" s="625" t="str">
        <f t="shared" si="7"/>
        <v>Q2</v>
      </c>
      <c r="H9" s="625" t="str">
        <f t="shared" si="7"/>
        <v>Q3</v>
      </c>
      <c r="I9" s="625" t="str">
        <f t="shared" si="7"/>
        <v>Q4</v>
      </c>
      <c r="J9" s="651" t="str">
        <f t="shared" si="7"/>
        <v>Q1</v>
      </c>
      <c r="K9" s="625" t="str">
        <f t="shared" si="7"/>
        <v>Q2</v>
      </c>
      <c r="L9" s="625" t="str">
        <f t="shared" ref="L9:M9" si="8">+L4</f>
        <v>Q3</v>
      </c>
      <c r="M9" s="625" t="str">
        <f t="shared" si="8"/>
        <v>Q4</v>
      </c>
      <c r="N9" s="651" t="str">
        <f t="shared" ref="N9" si="9">+N4</f>
        <v>Q1</v>
      </c>
      <c r="O9" s="625" t="str">
        <f t="shared" ref="O9:Q9" si="10">+O4</f>
        <v>Q2</v>
      </c>
      <c r="P9" s="625" t="str">
        <f t="shared" si="10"/>
        <v>Q3</v>
      </c>
      <c r="Q9" s="634" t="str">
        <f t="shared" si="10"/>
        <v>Q4</v>
      </c>
      <c r="R9" s="651" t="str">
        <f t="shared" ref="R9" si="11">+R4</f>
        <v>Q1</v>
      </c>
      <c r="S9" s="625" t="s">
        <v>8</v>
      </c>
      <c r="T9" s="625" t="str">
        <f>T4</f>
        <v>Q3</v>
      </c>
      <c r="U9" s="634" t="str">
        <f>U4</f>
        <v>Q4</v>
      </c>
      <c r="V9" s="652" t="str">
        <f t="shared" ref="V9" si="12">+V4</f>
        <v>Q1</v>
      </c>
      <c r="W9" s="625" t="s">
        <v>8</v>
      </c>
      <c r="X9" s="625" t="s">
        <v>7</v>
      </c>
      <c r="Y9" s="634" t="s">
        <v>10</v>
      </c>
      <c r="Z9" s="652" t="s">
        <v>9</v>
      </c>
      <c r="AA9" s="634" t="s">
        <v>8</v>
      </c>
    </row>
    <row r="10" spans="1:27">
      <c r="A10" s="84" t="s">
        <v>142</v>
      </c>
      <c r="B10" s="156">
        <v>1</v>
      </c>
      <c r="C10" s="156">
        <v>1</v>
      </c>
      <c r="D10" s="156">
        <v>0</v>
      </c>
      <c r="E10" s="314">
        <v>0</v>
      </c>
      <c r="F10" s="156">
        <v>1</v>
      </c>
      <c r="G10" s="156">
        <v>1</v>
      </c>
      <c r="H10" s="156">
        <v>1</v>
      </c>
      <c r="I10" s="156">
        <v>2</v>
      </c>
      <c r="J10" s="395">
        <v>2</v>
      </c>
      <c r="K10" s="156">
        <v>1</v>
      </c>
      <c r="L10" s="156">
        <v>0</v>
      </c>
      <c r="M10" s="156">
        <v>0</v>
      </c>
      <c r="N10" s="395">
        <v>0</v>
      </c>
      <c r="O10" s="156">
        <v>1</v>
      </c>
      <c r="P10" s="156">
        <v>3</v>
      </c>
      <c r="Q10" s="314">
        <v>2</v>
      </c>
      <c r="R10" s="395">
        <v>1</v>
      </c>
      <c r="S10" s="156">
        <v>1</v>
      </c>
      <c r="T10" s="156">
        <v>1</v>
      </c>
      <c r="U10" s="314">
        <v>3</v>
      </c>
      <c r="V10" s="568">
        <v>3</v>
      </c>
      <c r="W10" s="156">
        <v>3</v>
      </c>
      <c r="X10" s="156">
        <v>2</v>
      </c>
      <c r="Y10" s="314">
        <v>1</v>
      </c>
      <c r="Z10" s="568">
        <v>1</v>
      </c>
      <c r="AA10" s="314">
        <v>1</v>
      </c>
    </row>
    <row r="11" spans="1:27">
      <c r="A11" s="84" t="s">
        <v>141</v>
      </c>
      <c r="B11" s="156">
        <v>-4</v>
      </c>
      <c r="C11" s="156">
        <v>3</v>
      </c>
      <c r="D11" s="156">
        <v>6</v>
      </c>
      <c r="E11" s="314">
        <v>4</v>
      </c>
      <c r="F11" s="156">
        <v>6</v>
      </c>
      <c r="G11" s="156">
        <v>4</v>
      </c>
      <c r="H11" s="156">
        <v>7</v>
      </c>
      <c r="I11" s="156">
        <v>4</v>
      </c>
      <c r="J11" s="395">
        <v>3</v>
      </c>
      <c r="K11" s="156">
        <v>-2</v>
      </c>
      <c r="L11" s="156">
        <v>-8</v>
      </c>
      <c r="M11" s="156">
        <v>-8</v>
      </c>
      <c r="N11" s="395">
        <v>-11</v>
      </c>
      <c r="O11" s="156">
        <v>-10</v>
      </c>
      <c r="P11" s="156">
        <v>-1</v>
      </c>
      <c r="Q11" s="314">
        <v>1</v>
      </c>
      <c r="R11" s="395">
        <v>8</v>
      </c>
      <c r="S11" s="156">
        <v>11</v>
      </c>
      <c r="T11" s="156">
        <v>14</v>
      </c>
      <c r="U11" s="314">
        <v>11</v>
      </c>
      <c r="V11" s="568">
        <v>7</v>
      </c>
      <c r="W11" s="156">
        <v>5</v>
      </c>
      <c r="X11" s="156">
        <v>2</v>
      </c>
      <c r="Y11" s="314">
        <v>-2</v>
      </c>
      <c r="Z11" s="568">
        <v>-3</v>
      </c>
      <c r="AA11" s="314">
        <v>-2</v>
      </c>
    </row>
    <row r="12" spans="1:27">
      <c r="A12" s="84" t="s">
        <v>342</v>
      </c>
      <c r="B12" s="156">
        <v>13</v>
      </c>
      <c r="C12" s="156">
        <v>12</v>
      </c>
      <c r="D12" s="156">
        <v>4</v>
      </c>
      <c r="E12" s="314">
        <v>7</v>
      </c>
      <c r="F12" s="156">
        <v>5</v>
      </c>
      <c r="G12" s="156">
        <v>3</v>
      </c>
      <c r="H12" s="156">
        <v>7</v>
      </c>
      <c r="I12" s="156">
        <v>3</v>
      </c>
      <c r="J12" s="395">
        <v>-3</v>
      </c>
      <c r="K12" s="156">
        <v>-13</v>
      </c>
      <c r="L12" s="156">
        <v>-2</v>
      </c>
      <c r="M12" s="156">
        <v>5</v>
      </c>
      <c r="N12" s="395">
        <v>13</v>
      </c>
      <c r="O12" s="156">
        <v>37</v>
      </c>
      <c r="P12" s="156">
        <v>18</v>
      </c>
      <c r="Q12" s="314">
        <v>14</v>
      </c>
      <c r="R12" s="395">
        <v>20</v>
      </c>
      <c r="S12" s="156">
        <v>14</v>
      </c>
      <c r="T12" s="156">
        <v>21</v>
      </c>
      <c r="U12" s="314">
        <v>3</v>
      </c>
      <c r="V12" s="568">
        <v>19</v>
      </c>
      <c r="W12" s="156">
        <v>4</v>
      </c>
      <c r="X12" s="156">
        <v>4</v>
      </c>
      <c r="Y12" s="314">
        <v>7</v>
      </c>
      <c r="Z12" s="568">
        <v>-1</v>
      </c>
      <c r="AA12" s="314">
        <v>6</v>
      </c>
    </row>
    <row r="13" spans="1:27">
      <c r="A13" s="84" t="s">
        <v>143</v>
      </c>
      <c r="B13" s="156">
        <f t="shared" ref="B13:H13" si="13">SUM(B10:B12)</f>
        <v>10</v>
      </c>
      <c r="C13" s="156">
        <f t="shared" si="13"/>
        <v>16</v>
      </c>
      <c r="D13" s="156">
        <f t="shared" si="13"/>
        <v>10</v>
      </c>
      <c r="E13" s="314">
        <f t="shared" si="13"/>
        <v>11</v>
      </c>
      <c r="F13" s="156">
        <f t="shared" si="13"/>
        <v>12</v>
      </c>
      <c r="G13" s="156">
        <f t="shared" ref="G13" si="14">SUM(G10:G12)</f>
        <v>8</v>
      </c>
      <c r="H13" s="156">
        <f t="shared" si="13"/>
        <v>15</v>
      </c>
      <c r="I13" s="156">
        <f t="shared" ref="I13" si="15">SUM(I10:I12)</f>
        <v>9</v>
      </c>
      <c r="J13" s="395">
        <v>2</v>
      </c>
      <c r="K13" s="156">
        <f t="shared" ref="K13:M13" si="16">SUM(K10:K12)</f>
        <v>-14</v>
      </c>
      <c r="L13" s="156">
        <f t="shared" ref="L13" si="17">SUM(L10:L12)</f>
        <v>-10</v>
      </c>
      <c r="M13" s="156">
        <f t="shared" si="16"/>
        <v>-3</v>
      </c>
      <c r="N13" s="395">
        <f t="shared" ref="N13" si="18">SUM(N10:N12)</f>
        <v>2</v>
      </c>
      <c r="O13" s="156">
        <f t="shared" ref="O13:Q13" si="19">SUM(O10:O12)</f>
        <v>28</v>
      </c>
      <c r="P13" s="156">
        <f t="shared" si="19"/>
        <v>20</v>
      </c>
      <c r="Q13" s="314">
        <f t="shared" si="19"/>
        <v>17</v>
      </c>
      <c r="R13" s="395">
        <f t="shared" ref="R13" si="20">SUM(R10:R12)</f>
        <v>29</v>
      </c>
      <c r="S13" s="156">
        <v>26</v>
      </c>
      <c r="T13" s="156">
        <v>36</v>
      </c>
      <c r="U13" s="314">
        <v>17</v>
      </c>
      <c r="V13" s="568">
        <v>29</v>
      </c>
      <c r="W13" s="156">
        <v>12</v>
      </c>
      <c r="X13" s="156">
        <v>8</v>
      </c>
      <c r="Y13" s="314">
        <v>6</v>
      </c>
      <c r="Z13" s="568">
        <v>-3</v>
      </c>
      <c r="AA13" s="314">
        <v>5</v>
      </c>
    </row>
    <row r="14" spans="1:27" ht="13.15">
      <c r="A14" s="650" t="s">
        <v>191</v>
      </c>
      <c r="B14" s="625" t="str">
        <f>+B$4</f>
        <v>Q1</v>
      </c>
      <c r="C14" s="625" t="str">
        <f>+C$4</f>
        <v>Q2</v>
      </c>
      <c r="D14" s="625" t="str">
        <f>+D$4</f>
        <v>Q3</v>
      </c>
      <c r="E14" s="634" t="str">
        <f>+E$4</f>
        <v>Q4</v>
      </c>
      <c r="F14" s="625" t="str">
        <f t="shared" ref="F14:K14" si="21">+F9</f>
        <v>Q1</v>
      </c>
      <c r="G14" s="625" t="str">
        <f t="shared" si="21"/>
        <v>Q2</v>
      </c>
      <c r="H14" s="625" t="str">
        <f t="shared" si="21"/>
        <v>Q3</v>
      </c>
      <c r="I14" s="625" t="str">
        <f t="shared" si="21"/>
        <v>Q4</v>
      </c>
      <c r="J14" s="651" t="str">
        <f t="shared" si="21"/>
        <v>Q1</v>
      </c>
      <c r="K14" s="625" t="str">
        <f t="shared" si="21"/>
        <v>Q2</v>
      </c>
      <c r="L14" s="625" t="str">
        <f t="shared" ref="L14:M14" si="22">+L9</f>
        <v>Q3</v>
      </c>
      <c r="M14" s="625" t="str">
        <f t="shared" si="22"/>
        <v>Q4</v>
      </c>
      <c r="N14" s="651" t="str">
        <f t="shared" ref="N14" si="23">+N9</f>
        <v>Q1</v>
      </c>
      <c r="O14" s="625" t="str">
        <f t="shared" ref="O14:Q14" si="24">+O9</f>
        <v>Q2</v>
      </c>
      <c r="P14" s="625" t="str">
        <f t="shared" si="24"/>
        <v>Q3</v>
      </c>
      <c r="Q14" s="634" t="str">
        <f t="shared" si="24"/>
        <v>Q4</v>
      </c>
      <c r="R14" s="651" t="str">
        <f t="shared" ref="R14" si="25">+R9</f>
        <v>Q1</v>
      </c>
      <c r="S14" s="625" t="s">
        <v>8</v>
      </c>
      <c r="T14" s="625" t="str">
        <f>T4</f>
        <v>Q3</v>
      </c>
      <c r="U14" s="634" t="str">
        <f>U4</f>
        <v>Q4</v>
      </c>
      <c r="V14" s="652" t="str">
        <f t="shared" ref="V14" si="26">+V9</f>
        <v>Q1</v>
      </c>
      <c r="W14" s="625" t="s">
        <v>8</v>
      </c>
      <c r="X14" s="625" t="s">
        <v>7</v>
      </c>
      <c r="Y14" s="634" t="s">
        <v>10</v>
      </c>
      <c r="Z14" s="652" t="s">
        <v>9</v>
      </c>
      <c r="AA14" s="634" t="s">
        <v>8</v>
      </c>
    </row>
    <row r="15" spans="1:27">
      <c r="A15" s="84" t="s">
        <v>142</v>
      </c>
      <c r="B15" s="156">
        <v>2</v>
      </c>
      <c r="C15" s="156">
        <v>2</v>
      </c>
      <c r="D15" s="156">
        <v>2</v>
      </c>
      <c r="E15" s="314">
        <v>2</v>
      </c>
      <c r="F15" s="156">
        <v>0</v>
      </c>
      <c r="G15" s="156">
        <v>0</v>
      </c>
      <c r="H15" s="156">
        <v>7</v>
      </c>
      <c r="I15" s="156">
        <v>7</v>
      </c>
      <c r="J15" s="395">
        <v>7</v>
      </c>
      <c r="K15" s="156">
        <v>7</v>
      </c>
      <c r="L15" s="156">
        <v>0</v>
      </c>
      <c r="M15" s="156">
        <v>0</v>
      </c>
      <c r="N15" s="395">
        <v>1</v>
      </c>
      <c r="O15" s="156">
        <v>1</v>
      </c>
      <c r="P15" s="156">
        <v>1</v>
      </c>
      <c r="Q15" s="314">
        <v>0</v>
      </c>
      <c r="R15" s="395">
        <v>0</v>
      </c>
      <c r="S15" s="156">
        <v>1</v>
      </c>
      <c r="T15" s="156">
        <v>3</v>
      </c>
      <c r="U15" s="314">
        <v>2</v>
      </c>
      <c r="V15" s="568">
        <v>3</v>
      </c>
      <c r="W15" s="156">
        <v>5</v>
      </c>
      <c r="X15" s="156">
        <v>3</v>
      </c>
      <c r="Y15" s="314">
        <v>3</v>
      </c>
      <c r="Z15" s="568">
        <v>2</v>
      </c>
      <c r="AA15" s="314">
        <v>1</v>
      </c>
    </row>
    <row r="16" spans="1:27">
      <c r="A16" s="84" t="s">
        <v>141</v>
      </c>
      <c r="B16" s="156">
        <v>-5</v>
      </c>
      <c r="C16" s="156">
        <v>2</v>
      </c>
      <c r="D16" s="156">
        <v>9</v>
      </c>
      <c r="E16" s="314">
        <v>6</v>
      </c>
      <c r="F16" s="156">
        <v>8</v>
      </c>
      <c r="G16" s="156">
        <v>4</v>
      </c>
      <c r="H16" s="156">
        <v>9</v>
      </c>
      <c r="I16" s="156">
        <v>5</v>
      </c>
      <c r="J16" s="395">
        <v>5</v>
      </c>
      <c r="K16" s="156">
        <v>0</v>
      </c>
      <c r="L16" s="156">
        <v>-6</v>
      </c>
      <c r="M16" s="156">
        <v>-7</v>
      </c>
      <c r="N16" s="395">
        <v>-15</v>
      </c>
      <c r="O16" s="156">
        <v>-17</v>
      </c>
      <c r="P16" s="156">
        <v>-6</v>
      </c>
      <c r="Q16" s="314">
        <v>3</v>
      </c>
      <c r="R16" s="395">
        <v>11</v>
      </c>
      <c r="S16" s="156">
        <v>13</v>
      </c>
      <c r="T16" s="156">
        <v>11</v>
      </c>
      <c r="U16" s="314">
        <v>9</v>
      </c>
      <c r="V16" s="568">
        <v>6</v>
      </c>
      <c r="W16" s="156">
        <v>4</v>
      </c>
      <c r="X16" s="156">
        <v>2</v>
      </c>
      <c r="Y16" s="314">
        <v>-1</v>
      </c>
      <c r="Z16" s="568">
        <v>-2</v>
      </c>
      <c r="AA16" s="314">
        <v>-1</v>
      </c>
    </row>
    <row r="17" spans="1:27">
      <c r="A17" s="84" t="s">
        <v>342</v>
      </c>
      <c r="B17" s="156">
        <v>2</v>
      </c>
      <c r="C17" s="156">
        <v>8</v>
      </c>
      <c r="D17" s="156">
        <v>-19</v>
      </c>
      <c r="E17" s="314">
        <v>-17</v>
      </c>
      <c r="F17" s="156">
        <v>-13</v>
      </c>
      <c r="G17" s="156">
        <v>-7</v>
      </c>
      <c r="H17" s="156">
        <v>21</v>
      </c>
      <c r="I17" s="156">
        <v>9</v>
      </c>
      <c r="J17" s="395">
        <v>13</v>
      </c>
      <c r="K17" s="156">
        <v>-2</v>
      </c>
      <c r="L17" s="156">
        <v>-6</v>
      </c>
      <c r="M17" s="156">
        <v>19</v>
      </c>
      <c r="N17" s="395">
        <v>38</v>
      </c>
      <c r="O17" s="156">
        <v>76</v>
      </c>
      <c r="P17" s="156">
        <v>93</v>
      </c>
      <c r="Q17" s="314">
        <v>51</v>
      </c>
      <c r="R17" s="395">
        <v>20</v>
      </c>
      <c r="S17" s="156">
        <v>11</v>
      </c>
      <c r="T17" s="156">
        <v>-23</v>
      </c>
      <c r="U17" s="314">
        <v>-33</v>
      </c>
      <c r="V17" s="568">
        <v>-27</v>
      </c>
      <c r="W17" s="156">
        <v>-28</v>
      </c>
      <c r="X17" s="156">
        <v>-15</v>
      </c>
      <c r="Y17" s="314">
        <v>-5</v>
      </c>
      <c r="Z17" s="568">
        <v>-4</v>
      </c>
      <c r="AA17" s="314">
        <v>2</v>
      </c>
    </row>
    <row r="18" spans="1:27">
      <c r="A18" s="84" t="s">
        <v>143</v>
      </c>
      <c r="B18" s="156">
        <f t="shared" ref="B18:H18" si="27">SUM(B15:B17)</f>
        <v>-1</v>
      </c>
      <c r="C18" s="156">
        <f t="shared" si="27"/>
        <v>12</v>
      </c>
      <c r="D18" s="156">
        <f t="shared" si="27"/>
        <v>-8</v>
      </c>
      <c r="E18" s="314">
        <f t="shared" si="27"/>
        <v>-9</v>
      </c>
      <c r="F18" s="156">
        <f t="shared" si="27"/>
        <v>-5</v>
      </c>
      <c r="G18" s="156">
        <f t="shared" ref="G18" si="28">SUM(G15:G17)</f>
        <v>-3</v>
      </c>
      <c r="H18" s="156">
        <f t="shared" si="27"/>
        <v>37</v>
      </c>
      <c r="I18" s="156">
        <f t="shared" ref="I18" si="29">SUM(I15:I17)</f>
        <v>21</v>
      </c>
      <c r="J18" s="395">
        <v>25</v>
      </c>
      <c r="K18" s="156">
        <f t="shared" ref="K18:M18" si="30">SUM(K15:K17)</f>
        <v>5</v>
      </c>
      <c r="L18" s="156">
        <f t="shared" ref="L18" si="31">SUM(L15:L17)</f>
        <v>-12</v>
      </c>
      <c r="M18" s="156">
        <f t="shared" si="30"/>
        <v>12</v>
      </c>
      <c r="N18" s="395">
        <f t="shared" ref="N18" si="32">SUM(N15:N17)</f>
        <v>24</v>
      </c>
      <c r="O18" s="156">
        <f t="shared" ref="O18:Q18" si="33">SUM(O15:O17)</f>
        <v>60</v>
      </c>
      <c r="P18" s="156">
        <f t="shared" si="33"/>
        <v>88</v>
      </c>
      <c r="Q18" s="314">
        <f t="shared" si="33"/>
        <v>54</v>
      </c>
      <c r="R18" s="395">
        <f t="shared" ref="R18" si="34">SUM(R15:R17)</f>
        <v>31</v>
      </c>
      <c r="S18" s="156">
        <v>25</v>
      </c>
      <c r="T18" s="156">
        <v>-9</v>
      </c>
      <c r="U18" s="314">
        <v>-22</v>
      </c>
      <c r="V18" s="568">
        <v>-18</v>
      </c>
      <c r="W18" s="156">
        <v>-19</v>
      </c>
      <c r="X18" s="156">
        <v>-10</v>
      </c>
      <c r="Y18" s="314">
        <v>-3</v>
      </c>
      <c r="Z18" s="568">
        <v>-4</v>
      </c>
      <c r="AA18" s="314">
        <v>2</v>
      </c>
    </row>
    <row r="19" spans="1:27" ht="13.15">
      <c r="A19" s="650" t="s">
        <v>3</v>
      </c>
      <c r="B19" s="625" t="str">
        <f>+B$4</f>
        <v>Q1</v>
      </c>
      <c r="C19" s="625" t="str">
        <f>+C$4</f>
        <v>Q2</v>
      </c>
      <c r="D19" s="625" t="str">
        <f>+D$4</f>
        <v>Q3</v>
      </c>
      <c r="E19" s="634" t="str">
        <f>+E$4</f>
        <v>Q4</v>
      </c>
      <c r="F19" s="625" t="str">
        <f t="shared" ref="F19:K19" si="35">+F14</f>
        <v>Q1</v>
      </c>
      <c r="G19" s="625" t="str">
        <f t="shared" si="35"/>
        <v>Q2</v>
      </c>
      <c r="H19" s="625" t="str">
        <f t="shared" si="35"/>
        <v>Q3</v>
      </c>
      <c r="I19" s="625" t="str">
        <f t="shared" si="35"/>
        <v>Q4</v>
      </c>
      <c r="J19" s="651" t="str">
        <f t="shared" si="35"/>
        <v>Q1</v>
      </c>
      <c r="K19" s="625" t="str">
        <f t="shared" si="35"/>
        <v>Q2</v>
      </c>
      <c r="L19" s="625" t="str">
        <f t="shared" ref="L19:Q19" si="36">+L14</f>
        <v>Q3</v>
      </c>
      <c r="M19" s="625" t="str">
        <f t="shared" si="36"/>
        <v>Q4</v>
      </c>
      <c r="N19" s="651" t="str">
        <f t="shared" si="36"/>
        <v>Q1</v>
      </c>
      <c r="O19" s="625" t="str">
        <f t="shared" si="36"/>
        <v>Q2</v>
      </c>
      <c r="P19" s="625" t="str">
        <f t="shared" si="36"/>
        <v>Q3</v>
      </c>
      <c r="Q19" s="634" t="str">
        <f t="shared" si="36"/>
        <v>Q4</v>
      </c>
      <c r="R19" s="651" t="str">
        <f t="shared" ref="R19" si="37">+R14</f>
        <v>Q1</v>
      </c>
      <c r="S19" s="625" t="s">
        <v>8</v>
      </c>
      <c r="T19" s="625" t="str">
        <f>T4</f>
        <v>Q3</v>
      </c>
      <c r="U19" s="634" t="str">
        <f>U4</f>
        <v>Q4</v>
      </c>
      <c r="V19" s="652" t="str">
        <f t="shared" ref="V19" si="38">+V14</f>
        <v>Q1</v>
      </c>
      <c r="W19" s="625" t="s">
        <v>8</v>
      </c>
      <c r="X19" s="625" t="s">
        <v>7</v>
      </c>
      <c r="Y19" s="634" t="s">
        <v>10</v>
      </c>
      <c r="Z19" s="652" t="s">
        <v>9</v>
      </c>
      <c r="AA19" s="634" t="s">
        <v>8</v>
      </c>
    </row>
    <row r="20" spans="1:27">
      <c r="A20" s="84" t="s">
        <v>142</v>
      </c>
      <c r="B20" s="76">
        <v>0</v>
      </c>
      <c r="C20" s="76">
        <v>0</v>
      </c>
      <c r="D20" s="76">
        <v>0</v>
      </c>
      <c r="E20" s="315">
        <v>0</v>
      </c>
      <c r="F20" s="76">
        <v>0</v>
      </c>
      <c r="G20" s="76">
        <v>0</v>
      </c>
      <c r="H20" s="76">
        <v>0</v>
      </c>
      <c r="I20" s="76">
        <v>0</v>
      </c>
      <c r="J20" s="396">
        <v>3</v>
      </c>
      <c r="K20" s="76">
        <v>3</v>
      </c>
      <c r="L20" s="76">
        <v>14</v>
      </c>
      <c r="M20" s="76">
        <v>12</v>
      </c>
      <c r="N20" s="396">
        <v>13</v>
      </c>
      <c r="O20" s="76">
        <v>17</v>
      </c>
      <c r="P20" s="76">
        <v>3</v>
      </c>
      <c r="Q20" s="315">
        <v>4</v>
      </c>
      <c r="R20" s="396">
        <v>-1</v>
      </c>
      <c r="S20" s="76">
        <v>0</v>
      </c>
      <c r="T20" s="76">
        <v>-1</v>
      </c>
      <c r="U20" s="315">
        <v>-1</v>
      </c>
      <c r="V20" s="569">
        <v>0</v>
      </c>
      <c r="W20" s="76">
        <v>0</v>
      </c>
      <c r="X20" s="76">
        <v>0</v>
      </c>
      <c r="Y20" s="315">
        <v>0</v>
      </c>
      <c r="Z20" s="569">
        <v>0</v>
      </c>
      <c r="AA20" s="315">
        <v>0</v>
      </c>
    </row>
    <row r="21" spans="1:27">
      <c r="A21" s="84" t="s">
        <v>141</v>
      </c>
      <c r="B21" s="76">
        <v>-3</v>
      </c>
      <c r="C21" s="76">
        <v>3</v>
      </c>
      <c r="D21" s="76">
        <v>7</v>
      </c>
      <c r="E21" s="315">
        <v>6</v>
      </c>
      <c r="F21" s="76">
        <v>6</v>
      </c>
      <c r="G21" s="76">
        <v>4</v>
      </c>
      <c r="H21" s="76">
        <v>6</v>
      </c>
      <c r="I21" s="76">
        <v>3</v>
      </c>
      <c r="J21" s="396">
        <v>3</v>
      </c>
      <c r="K21" s="76">
        <v>-1</v>
      </c>
      <c r="L21" s="76">
        <v>-6</v>
      </c>
      <c r="M21" s="76">
        <v>-7</v>
      </c>
      <c r="N21" s="396">
        <v>-11</v>
      </c>
      <c r="O21" s="76">
        <v>-12</v>
      </c>
      <c r="P21" s="76">
        <v>-1</v>
      </c>
      <c r="Q21" s="315">
        <v>2</v>
      </c>
      <c r="R21" s="396">
        <v>7</v>
      </c>
      <c r="S21" s="76">
        <v>10</v>
      </c>
      <c r="T21" s="76">
        <v>14</v>
      </c>
      <c r="U21" s="315">
        <v>12</v>
      </c>
      <c r="V21" s="569">
        <v>9</v>
      </c>
      <c r="W21" s="76">
        <v>5</v>
      </c>
      <c r="X21" s="76">
        <v>3</v>
      </c>
      <c r="Y21" s="315">
        <v>0</v>
      </c>
      <c r="Z21" s="569">
        <v>-2</v>
      </c>
      <c r="AA21" s="315">
        <v>0</v>
      </c>
    </row>
    <row r="22" spans="1:27">
      <c r="A22" s="84" t="s">
        <v>342</v>
      </c>
      <c r="B22" s="76">
        <v>9</v>
      </c>
      <c r="C22" s="76">
        <v>8</v>
      </c>
      <c r="D22" s="76">
        <v>4</v>
      </c>
      <c r="E22" s="315">
        <v>4</v>
      </c>
      <c r="F22" s="76">
        <v>-4</v>
      </c>
      <c r="G22" s="76">
        <v>-1</v>
      </c>
      <c r="H22" s="76">
        <v>-4</v>
      </c>
      <c r="I22" s="76">
        <v>-11</v>
      </c>
      <c r="J22" s="396">
        <v>-11</v>
      </c>
      <c r="K22" s="76">
        <v>-35</v>
      </c>
      <c r="L22" s="76">
        <v>-15</v>
      </c>
      <c r="M22" s="76">
        <v>-1</v>
      </c>
      <c r="N22" s="396">
        <v>13</v>
      </c>
      <c r="O22" s="76">
        <v>61</v>
      </c>
      <c r="P22" s="76">
        <v>17</v>
      </c>
      <c r="Q22" s="315">
        <v>9</v>
      </c>
      <c r="R22" s="396">
        <v>11</v>
      </c>
      <c r="S22" s="76">
        <v>17</v>
      </c>
      <c r="T22" s="76">
        <v>21</v>
      </c>
      <c r="U22" s="315">
        <v>18</v>
      </c>
      <c r="V22" s="569">
        <v>20</v>
      </c>
      <c r="W22" s="76">
        <v>10</v>
      </c>
      <c r="X22" s="76">
        <v>3</v>
      </c>
      <c r="Y22" s="315">
        <v>3</v>
      </c>
      <c r="Z22" s="569">
        <v>3</v>
      </c>
      <c r="AA22" s="315">
        <v>-13</v>
      </c>
    </row>
    <row r="23" spans="1:27">
      <c r="A23" s="84" t="s">
        <v>143</v>
      </c>
      <c r="B23" s="76">
        <f t="shared" ref="B23:H23" si="39">SUM(B20:B22)</f>
        <v>6</v>
      </c>
      <c r="C23" s="76">
        <f t="shared" si="39"/>
        <v>11</v>
      </c>
      <c r="D23" s="76">
        <f t="shared" si="39"/>
        <v>11</v>
      </c>
      <c r="E23" s="315">
        <f t="shared" si="39"/>
        <v>10</v>
      </c>
      <c r="F23" s="76">
        <f t="shared" si="39"/>
        <v>2</v>
      </c>
      <c r="G23" s="76">
        <f t="shared" ref="G23" si="40">SUM(G20:G22)</f>
        <v>3</v>
      </c>
      <c r="H23" s="76">
        <f t="shared" si="39"/>
        <v>2</v>
      </c>
      <c r="I23" s="76">
        <f t="shared" ref="I23" si="41">SUM(I20:I22)</f>
        <v>-8</v>
      </c>
      <c r="J23" s="396">
        <v>-5</v>
      </c>
      <c r="K23" s="76">
        <f t="shared" ref="K23:M23" si="42">SUM(K20:K22)</f>
        <v>-33</v>
      </c>
      <c r="L23" s="76">
        <f t="shared" ref="L23" si="43">SUM(L20:L22)</f>
        <v>-7</v>
      </c>
      <c r="M23" s="76">
        <f t="shared" si="42"/>
        <v>4</v>
      </c>
      <c r="N23" s="396">
        <f t="shared" ref="N23" si="44">SUM(N20:N22)</f>
        <v>15</v>
      </c>
      <c r="O23" s="76">
        <f t="shared" ref="O23:Q23" si="45">SUM(O20:O22)</f>
        <v>66</v>
      </c>
      <c r="P23" s="76">
        <f t="shared" si="45"/>
        <v>19</v>
      </c>
      <c r="Q23" s="315">
        <f t="shared" si="45"/>
        <v>15</v>
      </c>
      <c r="R23" s="396">
        <f t="shared" ref="R23" si="46">SUM(R20:R22)</f>
        <v>17</v>
      </c>
      <c r="S23" s="76">
        <v>27</v>
      </c>
      <c r="T23" s="76">
        <v>34</v>
      </c>
      <c r="U23" s="315">
        <v>29</v>
      </c>
      <c r="V23" s="569">
        <v>29</v>
      </c>
      <c r="W23" s="76">
        <v>15</v>
      </c>
      <c r="X23" s="76">
        <v>6</v>
      </c>
      <c r="Y23" s="315">
        <v>3</v>
      </c>
      <c r="Z23" s="569">
        <v>1</v>
      </c>
      <c r="AA23" s="315">
        <v>-13</v>
      </c>
    </row>
    <row r="24" spans="1:27" ht="13.15">
      <c r="A24" s="650" t="s">
        <v>193</v>
      </c>
      <c r="B24" s="625" t="str">
        <f>+B$4</f>
        <v>Q1</v>
      </c>
      <c r="C24" s="625" t="str">
        <f>+C$4</f>
        <v>Q2</v>
      </c>
      <c r="D24" s="625" t="str">
        <f>+D$4</f>
        <v>Q3</v>
      </c>
      <c r="E24" s="634" t="str">
        <f>+E$4</f>
        <v>Q4</v>
      </c>
      <c r="F24" s="625" t="str">
        <f t="shared" ref="F24:K24" si="47">+F19</f>
        <v>Q1</v>
      </c>
      <c r="G24" s="625" t="str">
        <f t="shared" si="47"/>
        <v>Q2</v>
      </c>
      <c r="H24" s="625" t="str">
        <f t="shared" si="47"/>
        <v>Q3</v>
      </c>
      <c r="I24" s="625" t="str">
        <f t="shared" si="47"/>
        <v>Q4</v>
      </c>
      <c r="J24" s="651" t="str">
        <f t="shared" si="47"/>
        <v>Q1</v>
      </c>
      <c r="K24" s="625" t="str">
        <f t="shared" si="47"/>
        <v>Q2</v>
      </c>
      <c r="L24" s="625" t="str">
        <f t="shared" ref="L24:M24" si="48">+L19</f>
        <v>Q3</v>
      </c>
      <c r="M24" s="625" t="str">
        <f t="shared" si="48"/>
        <v>Q4</v>
      </c>
      <c r="N24" s="651" t="str">
        <f t="shared" ref="N24" si="49">+N19</f>
        <v>Q1</v>
      </c>
      <c r="O24" s="625" t="str">
        <f t="shared" ref="O24:Q24" si="50">+O19</f>
        <v>Q2</v>
      </c>
      <c r="P24" s="625" t="str">
        <f t="shared" si="50"/>
        <v>Q3</v>
      </c>
      <c r="Q24" s="634" t="str">
        <f t="shared" si="50"/>
        <v>Q4</v>
      </c>
      <c r="R24" s="651" t="str">
        <f t="shared" ref="R24" si="51">+R19</f>
        <v>Q1</v>
      </c>
      <c r="S24" s="625" t="s">
        <v>8</v>
      </c>
      <c r="T24" s="625" t="str">
        <f>T4</f>
        <v>Q3</v>
      </c>
      <c r="U24" s="634" t="str">
        <f>U4</f>
        <v>Q4</v>
      </c>
      <c r="V24" s="652" t="str">
        <f t="shared" ref="V24" si="52">+V19</f>
        <v>Q1</v>
      </c>
      <c r="W24" s="625" t="s">
        <v>8</v>
      </c>
      <c r="X24" s="625" t="s">
        <v>7</v>
      </c>
      <c r="Y24" s="634" t="s">
        <v>10</v>
      </c>
      <c r="Z24" s="652" t="s">
        <v>9</v>
      </c>
      <c r="AA24" s="634" t="s">
        <v>8</v>
      </c>
    </row>
    <row r="25" spans="1:27">
      <c r="A25" s="84" t="s">
        <v>142</v>
      </c>
      <c r="B25" s="242">
        <v>2</v>
      </c>
      <c r="C25" s="242">
        <v>-2</v>
      </c>
      <c r="D25" s="242">
        <v>-4</v>
      </c>
      <c r="E25" s="313">
        <v>-4</v>
      </c>
      <c r="F25" s="242">
        <v>-3</v>
      </c>
      <c r="G25" s="242">
        <v>-1</v>
      </c>
      <c r="H25" s="242">
        <v>3</v>
      </c>
      <c r="I25" s="242">
        <v>3</v>
      </c>
      <c r="J25" s="394">
        <v>2</v>
      </c>
      <c r="K25" s="242">
        <v>2</v>
      </c>
      <c r="L25" s="242">
        <v>0</v>
      </c>
      <c r="M25" s="242">
        <v>0</v>
      </c>
      <c r="N25" s="394">
        <v>0</v>
      </c>
      <c r="O25" s="242">
        <v>1</v>
      </c>
      <c r="P25" s="242">
        <v>2</v>
      </c>
      <c r="Q25" s="313">
        <v>2</v>
      </c>
      <c r="R25" s="394">
        <v>1</v>
      </c>
      <c r="S25" s="242">
        <v>5</v>
      </c>
      <c r="T25" s="242">
        <v>23</v>
      </c>
      <c r="U25" s="313">
        <v>24</v>
      </c>
      <c r="V25" s="243">
        <v>24</v>
      </c>
      <c r="W25" s="242">
        <v>38</v>
      </c>
      <c r="X25" s="242">
        <v>16</v>
      </c>
      <c r="Y25" s="313">
        <v>8</v>
      </c>
      <c r="Z25" s="243">
        <v>8</v>
      </c>
      <c r="AA25" s="313">
        <v>9</v>
      </c>
    </row>
    <row r="26" spans="1:27">
      <c r="A26" s="84" t="s">
        <v>141</v>
      </c>
      <c r="B26" s="242">
        <v>-4</v>
      </c>
      <c r="C26" s="242">
        <v>2</v>
      </c>
      <c r="D26" s="242">
        <v>6</v>
      </c>
      <c r="E26" s="313">
        <v>4</v>
      </c>
      <c r="F26" s="242">
        <v>7</v>
      </c>
      <c r="G26" s="242">
        <v>4</v>
      </c>
      <c r="H26" s="242">
        <v>5</v>
      </c>
      <c r="I26" s="242">
        <v>3</v>
      </c>
      <c r="J26" s="394">
        <v>2</v>
      </c>
      <c r="K26" s="242">
        <v>-3</v>
      </c>
      <c r="L26" s="242">
        <v>-8</v>
      </c>
      <c r="M26" s="242">
        <v>-9</v>
      </c>
      <c r="N26" s="394">
        <v>-11</v>
      </c>
      <c r="O26" s="242">
        <v>-13</v>
      </c>
      <c r="P26" s="242">
        <v>0</v>
      </c>
      <c r="Q26" s="313">
        <v>1</v>
      </c>
      <c r="R26" s="394">
        <v>12</v>
      </c>
      <c r="S26" s="242">
        <v>13</v>
      </c>
      <c r="T26" s="242">
        <v>16</v>
      </c>
      <c r="U26" s="313">
        <v>11</v>
      </c>
      <c r="V26" s="243">
        <v>10</v>
      </c>
      <c r="W26" s="242">
        <v>4</v>
      </c>
      <c r="X26" s="242">
        <v>2</v>
      </c>
      <c r="Y26" s="313">
        <v>-1</v>
      </c>
      <c r="Z26" s="243">
        <v>-1</v>
      </c>
      <c r="AA26" s="313">
        <v>-1</v>
      </c>
    </row>
    <row r="27" spans="1:27">
      <c r="A27" s="84" t="s">
        <v>342</v>
      </c>
      <c r="B27" s="242">
        <v>16</v>
      </c>
      <c r="C27" s="242">
        <v>5</v>
      </c>
      <c r="D27" s="242">
        <v>13</v>
      </c>
      <c r="E27" s="313">
        <v>11</v>
      </c>
      <c r="F27" s="242">
        <v>19</v>
      </c>
      <c r="G27" s="242">
        <v>10</v>
      </c>
      <c r="H27" s="242">
        <v>-2</v>
      </c>
      <c r="I27" s="242">
        <v>-2</v>
      </c>
      <c r="J27" s="394">
        <v>-11</v>
      </c>
      <c r="K27" s="242">
        <v>-30</v>
      </c>
      <c r="L27" s="242">
        <v>-9</v>
      </c>
      <c r="M27" s="242">
        <v>2</v>
      </c>
      <c r="N27" s="394">
        <v>7</v>
      </c>
      <c r="O27" s="242">
        <v>75</v>
      </c>
      <c r="P27" s="242">
        <v>23</v>
      </c>
      <c r="Q27" s="313">
        <v>43</v>
      </c>
      <c r="R27" s="394">
        <v>55</v>
      </c>
      <c r="S27" s="242">
        <v>10</v>
      </c>
      <c r="T27" s="242">
        <v>16</v>
      </c>
      <c r="U27" s="313">
        <v>-6</v>
      </c>
      <c r="V27" s="243">
        <v>11</v>
      </c>
      <c r="W27" s="242">
        <v>-12</v>
      </c>
      <c r="X27" s="242">
        <v>4</v>
      </c>
      <c r="Y27" s="313">
        <v>-11</v>
      </c>
      <c r="Z27" s="243">
        <v>-17</v>
      </c>
      <c r="AA27" s="313">
        <v>-11</v>
      </c>
    </row>
    <row r="28" spans="1:27">
      <c r="A28" s="434" t="s">
        <v>143</v>
      </c>
      <c r="B28" s="244">
        <f t="shared" ref="B28:H28" si="53">SUM(B25:B27)</f>
        <v>14</v>
      </c>
      <c r="C28" s="244">
        <f t="shared" si="53"/>
        <v>5</v>
      </c>
      <c r="D28" s="244">
        <f t="shared" si="53"/>
        <v>15</v>
      </c>
      <c r="E28" s="317">
        <f t="shared" si="53"/>
        <v>11</v>
      </c>
      <c r="F28" s="244">
        <f t="shared" si="53"/>
        <v>23</v>
      </c>
      <c r="G28" s="244">
        <f t="shared" ref="G28" si="54">SUM(G25:G27)</f>
        <v>13</v>
      </c>
      <c r="H28" s="244">
        <f t="shared" si="53"/>
        <v>6</v>
      </c>
      <c r="I28" s="244">
        <f t="shared" ref="I28" si="55">SUM(I25:I27)</f>
        <v>4</v>
      </c>
      <c r="J28" s="398">
        <v>-7</v>
      </c>
      <c r="K28" s="244">
        <f t="shared" ref="K28:M28" si="56">SUM(K25:K27)</f>
        <v>-31</v>
      </c>
      <c r="L28" s="244">
        <f t="shared" ref="L28" si="57">SUM(L25:L27)</f>
        <v>-17</v>
      </c>
      <c r="M28" s="244">
        <f t="shared" si="56"/>
        <v>-7</v>
      </c>
      <c r="N28" s="398">
        <f t="shared" ref="N28" si="58">SUM(N25:N27)</f>
        <v>-4</v>
      </c>
      <c r="O28" s="244">
        <f t="shared" ref="O28:Q28" si="59">SUM(O25:O27)</f>
        <v>63</v>
      </c>
      <c r="P28" s="244">
        <f t="shared" si="59"/>
        <v>25</v>
      </c>
      <c r="Q28" s="317">
        <f t="shared" si="59"/>
        <v>46</v>
      </c>
      <c r="R28" s="398">
        <f t="shared" ref="R28" si="60">SUM(R25:R27)</f>
        <v>68</v>
      </c>
      <c r="S28" s="244">
        <v>28</v>
      </c>
      <c r="T28" s="244">
        <v>55</v>
      </c>
      <c r="U28" s="317">
        <v>29</v>
      </c>
      <c r="V28" s="570">
        <v>45</v>
      </c>
      <c r="W28" s="244">
        <v>30</v>
      </c>
      <c r="X28" s="244">
        <v>22</v>
      </c>
      <c r="Y28" s="317">
        <v>-4</v>
      </c>
      <c r="Z28" s="570">
        <v>-10</v>
      </c>
      <c r="AA28" s="317">
        <v>-3</v>
      </c>
    </row>
    <row r="29" spans="1:27">
      <c r="A29" s="84"/>
      <c r="B29" s="20"/>
      <c r="C29" s="20"/>
      <c r="D29" s="20"/>
      <c r="E29" s="316"/>
      <c r="J29" s="397"/>
      <c r="N29" s="397"/>
      <c r="Q29" s="316"/>
      <c r="R29" s="397"/>
      <c r="U29" s="316"/>
      <c r="V29" s="571"/>
      <c r="Y29" s="316"/>
      <c r="Z29" s="571"/>
      <c r="AA29" s="316"/>
    </row>
    <row r="30" spans="1:27" ht="13.15">
      <c r="A30" s="591" t="s">
        <v>173</v>
      </c>
      <c r="B30" s="596"/>
      <c r="C30" s="596"/>
      <c r="D30" s="596"/>
      <c r="E30" s="598"/>
      <c r="F30" s="596"/>
      <c r="G30" s="596"/>
      <c r="H30" s="596"/>
      <c r="I30" s="596"/>
      <c r="J30" s="597"/>
      <c r="K30" s="596"/>
      <c r="L30" s="596"/>
      <c r="M30" s="596"/>
      <c r="N30" s="597"/>
      <c r="O30" s="596"/>
      <c r="P30" s="596"/>
      <c r="Q30" s="598"/>
      <c r="R30" s="597"/>
      <c r="S30" s="596"/>
      <c r="T30" s="596"/>
      <c r="U30" s="598"/>
      <c r="V30" s="599"/>
      <c r="W30" s="596"/>
      <c r="X30" s="596"/>
      <c r="Y30" s="598"/>
      <c r="Z30" s="599"/>
      <c r="AA30" s="598"/>
    </row>
    <row r="31" spans="1:27" ht="13.15">
      <c r="A31" s="591" t="s">
        <v>140</v>
      </c>
      <c r="B31" s="600">
        <v>2018</v>
      </c>
      <c r="C31" s="600"/>
      <c r="D31" s="600"/>
      <c r="E31" s="602"/>
      <c r="F31" s="600">
        <v>2019</v>
      </c>
      <c r="G31" s="600"/>
      <c r="H31" s="600"/>
      <c r="I31" s="600"/>
      <c r="J31" s="601">
        <v>2020</v>
      </c>
      <c r="K31" s="600"/>
      <c r="L31" s="600"/>
      <c r="M31" s="600"/>
      <c r="N31" s="601">
        <v>2021</v>
      </c>
      <c r="O31" s="600"/>
      <c r="P31" s="600"/>
      <c r="Q31" s="602"/>
      <c r="R31" s="601">
        <v>2022</v>
      </c>
      <c r="S31" s="600"/>
      <c r="T31" s="600"/>
      <c r="U31" s="602"/>
      <c r="V31" s="603">
        <v>2023</v>
      </c>
      <c r="W31" s="600"/>
      <c r="X31" s="600"/>
      <c r="Y31" s="602"/>
      <c r="Z31" s="603">
        <v>2024</v>
      </c>
      <c r="AA31" s="602"/>
    </row>
    <row r="32" spans="1:27" ht="13.15">
      <c r="A32" s="650" t="s">
        <v>0</v>
      </c>
      <c r="B32" s="625" t="s">
        <v>9</v>
      </c>
      <c r="C32" s="625" t="str">
        <f>$C$4</f>
        <v>Q2</v>
      </c>
      <c r="D32" s="625" t="str">
        <f>D4</f>
        <v>Q3</v>
      </c>
      <c r="E32" s="634" t="s">
        <v>10</v>
      </c>
      <c r="F32" s="625" t="s">
        <v>9</v>
      </c>
      <c r="G32" s="625" t="str">
        <f>+G24</f>
        <v>Q2</v>
      </c>
      <c r="H32" s="625" t="str">
        <f>+H24</f>
        <v>Q3</v>
      </c>
      <c r="I32" s="625" t="str">
        <f>+I24</f>
        <v>Q4</v>
      </c>
      <c r="J32" s="651" t="s">
        <v>9</v>
      </c>
      <c r="K32" s="625" t="str">
        <f t="shared" ref="K32:Q32" si="61">+K24</f>
        <v>Q2</v>
      </c>
      <c r="L32" s="625" t="str">
        <f t="shared" si="61"/>
        <v>Q3</v>
      </c>
      <c r="M32" s="625" t="str">
        <f t="shared" si="61"/>
        <v>Q4</v>
      </c>
      <c r="N32" s="651" t="str">
        <f t="shared" si="61"/>
        <v>Q1</v>
      </c>
      <c r="O32" s="625" t="str">
        <f t="shared" si="61"/>
        <v>Q2</v>
      </c>
      <c r="P32" s="625" t="str">
        <f>+P24</f>
        <v>Q3</v>
      </c>
      <c r="Q32" s="634" t="str">
        <f t="shared" si="61"/>
        <v>Q4</v>
      </c>
      <c r="R32" s="651" t="str">
        <f t="shared" ref="R32" si="62">+R24</f>
        <v>Q1</v>
      </c>
      <c r="S32" s="625" t="s">
        <v>8</v>
      </c>
      <c r="T32" s="625" t="s">
        <v>7</v>
      </c>
      <c r="U32" s="634" t="s">
        <v>10</v>
      </c>
      <c r="V32" s="652" t="str">
        <f t="shared" ref="V32" si="63">+V24</f>
        <v>Q1</v>
      </c>
      <c r="W32" s="625" t="s">
        <v>8</v>
      </c>
      <c r="X32" s="625" t="s">
        <v>7</v>
      </c>
      <c r="Y32" s="634" t="s">
        <v>10</v>
      </c>
      <c r="Z32" s="652" t="s">
        <v>9</v>
      </c>
      <c r="AA32" s="634" t="s">
        <v>8</v>
      </c>
    </row>
    <row r="33" spans="1:27">
      <c r="A33" s="84" t="s">
        <v>142</v>
      </c>
      <c r="B33" s="242">
        <v>1</v>
      </c>
      <c r="C33" s="242">
        <v>1</v>
      </c>
      <c r="D33" s="242">
        <v>0</v>
      </c>
      <c r="E33" s="313">
        <v>0</v>
      </c>
      <c r="F33" s="242">
        <v>0</v>
      </c>
      <c r="G33" s="242">
        <v>0</v>
      </c>
      <c r="H33" s="242">
        <v>2</v>
      </c>
      <c r="I33" s="242">
        <v>3</v>
      </c>
      <c r="J33" s="394">
        <v>4</v>
      </c>
      <c r="K33" s="242">
        <v>3</v>
      </c>
      <c r="L33" s="242">
        <v>2</v>
      </c>
      <c r="M33" s="242">
        <v>2</v>
      </c>
      <c r="N33" s="394">
        <v>2</v>
      </c>
      <c r="O33" s="242">
        <v>3</v>
      </c>
      <c r="P33" s="242">
        <v>2</v>
      </c>
      <c r="Q33" s="313">
        <v>2</v>
      </c>
      <c r="R33" s="394">
        <v>1</v>
      </c>
      <c r="S33" s="242">
        <v>1</v>
      </c>
      <c r="T33" s="242">
        <v>4</v>
      </c>
      <c r="U33" s="313">
        <v>6</v>
      </c>
      <c r="V33" s="243">
        <v>6</v>
      </c>
      <c r="W33" s="242">
        <v>6</v>
      </c>
      <c r="X33" s="242">
        <v>4</v>
      </c>
      <c r="Y33" s="313">
        <v>2</v>
      </c>
      <c r="Z33" s="243">
        <v>3</v>
      </c>
      <c r="AA33" s="313">
        <v>2</v>
      </c>
    </row>
    <row r="34" spans="1:27">
      <c r="A34" s="84" t="s">
        <v>141</v>
      </c>
      <c r="B34" s="242">
        <v>-4</v>
      </c>
      <c r="C34" s="242">
        <v>2</v>
      </c>
      <c r="D34" s="242">
        <v>7</v>
      </c>
      <c r="E34" s="313">
        <v>5</v>
      </c>
      <c r="F34" s="242">
        <v>6</v>
      </c>
      <c r="G34" s="242">
        <v>4</v>
      </c>
      <c r="H34" s="242">
        <v>7</v>
      </c>
      <c r="I34" s="242">
        <v>4</v>
      </c>
      <c r="J34" s="394">
        <v>3</v>
      </c>
      <c r="K34" s="242">
        <v>-1</v>
      </c>
      <c r="L34" s="242">
        <v>-7</v>
      </c>
      <c r="M34" s="242">
        <v>-8</v>
      </c>
      <c r="N34" s="394">
        <v>-11</v>
      </c>
      <c r="O34" s="242">
        <v>-10</v>
      </c>
      <c r="P34" s="242">
        <v>-2</v>
      </c>
      <c r="Q34" s="313">
        <v>1</v>
      </c>
      <c r="R34" s="394">
        <v>8</v>
      </c>
      <c r="S34" s="242">
        <v>11</v>
      </c>
      <c r="T34" s="242">
        <v>15</v>
      </c>
      <c r="U34" s="313">
        <v>14</v>
      </c>
      <c r="V34" s="243">
        <v>8</v>
      </c>
      <c r="W34" s="242">
        <v>7</v>
      </c>
      <c r="X34" s="242">
        <v>3</v>
      </c>
      <c r="Y34" s="313">
        <v>0</v>
      </c>
      <c r="Z34" s="243">
        <v>-2</v>
      </c>
      <c r="AA34" s="313">
        <v>-1</v>
      </c>
    </row>
    <row r="35" spans="1:27">
      <c r="A35" s="84" t="s">
        <v>342</v>
      </c>
      <c r="B35" s="242">
        <v>9</v>
      </c>
      <c r="C35" s="242">
        <v>11</v>
      </c>
      <c r="D35" s="242">
        <v>6</v>
      </c>
      <c r="E35" s="313">
        <v>7</v>
      </c>
      <c r="F35" s="242">
        <v>4</v>
      </c>
      <c r="G35" s="242">
        <v>1</v>
      </c>
      <c r="H35" s="242">
        <v>4</v>
      </c>
      <c r="I35" s="242">
        <v>1</v>
      </c>
      <c r="J35" s="394">
        <v>-3</v>
      </c>
      <c r="K35" s="242">
        <v>-8</v>
      </c>
      <c r="L35" s="242">
        <v>-2</v>
      </c>
      <c r="M35" s="242">
        <v>0</v>
      </c>
      <c r="N35" s="394">
        <v>13</v>
      </c>
      <c r="O35" s="242">
        <v>21</v>
      </c>
      <c r="P35" s="242">
        <v>12</v>
      </c>
      <c r="Q35" s="313">
        <v>12</v>
      </c>
      <c r="R35" s="394">
        <v>7</v>
      </c>
      <c r="S35" s="242">
        <v>8</v>
      </c>
      <c r="T35" s="242">
        <v>18</v>
      </c>
      <c r="U35" s="313">
        <v>16</v>
      </c>
      <c r="V35" s="243">
        <v>18</v>
      </c>
      <c r="W35" s="242">
        <v>18</v>
      </c>
      <c r="X35" s="242">
        <v>10</v>
      </c>
      <c r="Y35" s="313">
        <v>10</v>
      </c>
      <c r="Z35" s="243">
        <v>7</v>
      </c>
      <c r="AA35" s="313">
        <v>2</v>
      </c>
    </row>
    <row r="36" spans="1:27">
      <c r="A36" s="84" t="s">
        <v>143</v>
      </c>
      <c r="B36" s="242">
        <f t="shared" ref="B36:F36" si="64">SUM(B33:B35)</f>
        <v>6</v>
      </c>
      <c r="C36" s="242">
        <f t="shared" si="64"/>
        <v>14</v>
      </c>
      <c r="D36" s="242">
        <f t="shared" si="64"/>
        <v>13</v>
      </c>
      <c r="E36" s="313">
        <f t="shared" si="64"/>
        <v>12</v>
      </c>
      <c r="F36" s="242">
        <f t="shared" si="64"/>
        <v>10</v>
      </c>
      <c r="G36" s="242">
        <f t="shared" ref="G36:H36" si="65">SUM(G33:G35)</f>
        <v>5</v>
      </c>
      <c r="H36" s="242">
        <f t="shared" si="65"/>
        <v>13</v>
      </c>
      <c r="I36" s="242">
        <f t="shared" ref="I36" si="66">SUM(I33:I35)</f>
        <v>8</v>
      </c>
      <c r="J36" s="394">
        <v>4</v>
      </c>
      <c r="K36" s="242">
        <f t="shared" ref="K36:M36" si="67">SUM(K33:K35)</f>
        <v>-6</v>
      </c>
      <c r="L36" s="242">
        <f t="shared" ref="L36" si="68">SUM(L33:L35)</f>
        <v>-7</v>
      </c>
      <c r="M36" s="242">
        <f t="shared" si="67"/>
        <v>-6</v>
      </c>
      <c r="N36" s="394">
        <f t="shared" ref="N36" si="69">SUM(N33:N35)</f>
        <v>4</v>
      </c>
      <c r="O36" s="242">
        <f t="shared" ref="O36:Q36" si="70">SUM(O33:O35)</f>
        <v>14</v>
      </c>
      <c r="P36" s="242">
        <f t="shared" si="70"/>
        <v>12</v>
      </c>
      <c r="Q36" s="313">
        <f t="shared" si="70"/>
        <v>15</v>
      </c>
      <c r="R36" s="394">
        <f t="shared" ref="R36" si="71">SUM(R33:R35)</f>
        <v>16</v>
      </c>
      <c r="S36" s="242">
        <v>20</v>
      </c>
      <c r="T36" s="242">
        <v>37</v>
      </c>
      <c r="U36" s="313">
        <v>36</v>
      </c>
      <c r="V36" s="243">
        <v>32</v>
      </c>
      <c r="W36" s="242">
        <v>31</v>
      </c>
      <c r="X36" s="242">
        <v>17</v>
      </c>
      <c r="Y36" s="313">
        <v>12</v>
      </c>
      <c r="Z36" s="243">
        <v>8</v>
      </c>
      <c r="AA36" s="313">
        <v>3</v>
      </c>
    </row>
    <row r="37" spans="1:27" ht="13.15">
      <c r="A37" s="650" t="s">
        <v>241</v>
      </c>
      <c r="B37" s="625" t="s">
        <v>9</v>
      </c>
      <c r="C37" s="625" t="str">
        <f>$C$4</f>
        <v>Q2</v>
      </c>
      <c r="D37" s="625" t="str">
        <f>$D$4</f>
        <v>Q3</v>
      </c>
      <c r="E37" s="634" t="str">
        <f>E4</f>
        <v>Q4</v>
      </c>
      <c r="F37" s="625" t="s">
        <v>9</v>
      </c>
      <c r="G37" s="625" t="str">
        <f>+G32</f>
        <v>Q2</v>
      </c>
      <c r="H37" s="625" t="str">
        <f>+H32</f>
        <v>Q3</v>
      </c>
      <c r="I37" s="625" t="str">
        <f>+I32</f>
        <v>Q4</v>
      </c>
      <c r="J37" s="651" t="s">
        <v>9</v>
      </c>
      <c r="K37" s="625" t="str">
        <f t="shared" ref="K37:Q37" si="72">+K32</f>
        <v>Q2</v>
      </c>
      <c r="L37" s="625" t="str">
        <f t="shared" si="72"/>
        <v>Q3</v>
      </c>
      <c r="M37" s="625" t="str">
        <f t="shared" si="72"/>
        <v>Q4</v>
      </c>
      <c r="N37" s="651" t="str">
        <f t="shared" si="72"/>
        <v>Q1</v>
      </c>
      <c r="O37" s="625" t="str">
        <f t="shared" si="72"/>
        <v>Q2</v>
      </c>
      <c r="P37" s="625" t="str">
        <f t="shared" si="72"/>
        <v>Q3</v>
      </c>
      <c r="Q37" s="634" t="str">
        <f t="shared" si="72"/>
        <v>Q4</v>
      </c>
      <c r="R37" s="651" t="str">
        <f t="shared" ref="R37" si="73">+R32</f>
        <v>Q1</v>
      </c>
      <c r="S37" s="625" t="s">
        <v>8</v>
      </c>
      <c r="T37" s="625" t="str">
        <f>T32</f>
        <v>Q3</v>
      </c>
      <c r="U37" s="634" t="str">
        <f>U32</f>
        <v>Q4</v>
      </c>
      <c r="V37" s="652" t="str">
        <f t="shared" ref="V37" si="74">+V32</f>
        <v>Q1</v>
      </c>
      <c r="W37" s="625" t="s">
        <v>8</v>
      </c>
      <c r="X37" s="625" t="s">
        <v>7</v>
      </c>
      <c r="Y37" s="634" t="s">
        <v>10</v>
      </c>
      <c r="Z37" s="652" t="s">
        <v>9</v>
      </c>
      <c r="AA37" s="634" t="s">
        <v>8</v>
      </c>
    </row>
    <row r="38" spans="1:27">
      <c r="A38" s="84" t="s">
        <v>142</v>
      </c>
      <c r="B38" s="76">
        <v>1</v>
      </c>
      <c r="C38" s="76">
        <v>1</v>
      </c>
      <c r="D38" s="76">
        <v>1</v>
      </c>
      <c r="E38" s="315">
        <v>0</v>
      </c>
      <c r="F38" s="76">
        <v>1</v>
      </c>
      <c r="G38" s="76">
        <v>1</v>
      </c>
      <c r="H38" s="76">
        <v>1</v>
      </c>
      <c r="I38" s="76">
        <v>2</v>
      </c>
      <c r="J38" s="396">
        <v>3</v>
      </c>
      <c r="K38" s="76">
        <v>1</v>
      </c>
      <c r="L38" s="76">
        <v>1</v>
      </c>
      <c r="M38" s="76">
        <v>0</v>
      </c>
      <c r="N38" s="396">
        <v>0</v>
      </c>
      <c r="O38" s="76">
        <v>1</v>
      </c>
      <c r="P38" s="76">
        <v>2</v>
      </c>
      <c r="Q38" s="315">
        <v>2</v>
      </c>
      <c r="R38" s="396">
        <v>1</v>
      </c>
      <c r="S38" s="76">
        <v>1</v>
      </c>
      <c r="T38" s="76">
        <v>1</v>
      </c>
      <c r="U38" s="315">
        <v>3</v>
      </c>
      <c r="V38" s="569">
        <v>3</v>
      </c>
      <c r="W38" s="76">
        <v>3</v>
      </c>
      <c r="X38" s="76">
        <v>2</v>
      </c>
      <c r="Y38" s="315">
        <v>1</v>
      </c>
      <c r="Z38" s="569">
        <v>0</v>
      </c>
      <c r="AA38" s="315">
        <v>0</v>
      </c>
    </row>
    <row r="39" spans="1:27">
      <c r="A39" s="84" t="s">
        <v>141</v>
      </c>
      <c r="B39" s="76">
        <v>-3</v>
      </c>
      <c r="C39" s="76">
        <v>3</v>
      </c>
      <c r="D39" s="76">
        <v>6</v>
      </c>
      <c r="E39" s="315">
        <v>4</v>
      </c>
      <c r="F39" s="76">
        <v>6</v>
      </c>
      <c r="G39" s="76">
        <v>3</v>
      </c>
      <c r="H39" s="76">
        <v>6</v>
      </c>
      <c r="I39" s="76">
        <v>4</v>
      </c>
      <c r="J39" s="396">
        <v>3</v>
      </c>
      <c r="K39" s="76">
        <v>-2</v>
      </c>
      <c r="L39" s="76">
        <v>-8</v>
      </c>
      <c r="M39" s="76">
        <v>-8</v>
      </c>
      <c r="N39" s="396">
        <v>-12</v>
      </c>
      <c r="O39" s="76">
        <v>-8</v>
      </c>
      <c r="P39" s="76">
        <v>-1</v>
      </c>
      <c r="Q39" s="315">
        <v>1</v>
      </c>
      <c r="R39" s="396">
        <v>7</v>
      </c>
      <c r="S39" s="76">
        <v>10</v>
      </c>
      <c r="T39" s="76">
        <v>14</v>
      </c>
      <c r="U39" s="315">
        <v>12</v>
      </c>
      <c r="V39" s="569">
        <v>8</v>
      </c>
      <c r="W39" s="76">
        <v>6</v>
      </c>
      <c r="X39" s="76">
        <v>3</v>
      </c>
      <c r="Y39" s="315">
        <v>0</v>
      </c>
      <c r="Z39" s="569">
        <v>-2</v>
      </c>
      <c r="AA39" s="315">
        <v>-1</v>
      </c>
    </row>
    <row r="40" spans="1:27">
      <c r="A40" s="84" t="s">
        <v>342</v>
      </c>
      <c r="B40" s="76">
        <v>7</v>
      </c>
      <c r="C40" s="76">
        <v>13</v>
      </c>
      <c r="D40" s="76">
        <v>11</v>
      </c>
      <c r="E40" s="315">
        <v>8</v>
      </c>
      <c r="F40" s="76">
        <v>10</v>
      </c>
      <c r="G40" s="76">
        <v>2</v>
      </c>
      <c r="H40" s="76">
        <v>2</v>
      </c>
      <c r="I40" s="76">
        <v>2</v>
      </c>
      <c r="J40" s="396">
        <v>-4</v>
      </c>
      <c r="K40" s="76">
        <v>-4</v>
      </c>
      <c r="L40" s="76">
        <v>4</v>
      </c>
      <c r="M40" s="76">
        <v>7</v>
      </c>
      <c r="N40" s="396">
        <v>11</v>
      </c>
      <c r="O40" s="76">
        <v>14</v>
      </c>
      <c r="P40" s="76">
        <v>7</v>
      </c>
      <c r="Q40" s="315">
        <v>3</v>
      </c>
      <c r="R40" s="396">
        <v>7</v>
      </c>
      <c r="S40" s="76">
        <v>6</v>
      </c>
      <c r="T40" s="76">
        <v>13</v>
      </c>
      <c r="U40" s="315">
        <v>15</v>
      </c>
      <c r="V40" s="569">
        <v>22</v>
      </c>
      <c r="W40" s="76">
        <v>21</v>
      </c>
      <c r="X40" s="76">
        <v>14</v>
      </c>
      <c r="Y40" s="315">
        <v>15</v>
      </c>
      <c r="Z40" s="569">
        <v>8</v>
      </c>
      <c r="AA40" s="315">
        <v>9</v>
      </c>
    </row>
    <row r="41" spans="1:27">
      <c r="A41" s="84" t="s">
        <v>143</v>
      </c>
      <c r="B41" s="156">
        <f t="shared" ref="B41:H41" si="75">SUM(B38:B40)</f>
        <v>5</v>
      </c>
      <c r="C41" s="156">
        <f t="shared" si="75"/>
        <v>17</v>
      </c>
      <c r="D41" s="156">
        <f t="shared" si="75"/>
        <v>18</v>
      </c>
      <c r="E41" s="314">
        <f t="shared" si="75"/>
        <v>12</v>
      </c>
      <c r="F41" s="156">
        <f t="shared" si="75"/>
        <v>17</v>
      </c>
      <c r="G41" s="156">
        <f t="shared" ref="G41" si="76">SUM(G38:G40)</f>
        <v>6</v>
      </c>
      <c r="H41" s="156">
        <f t="shared" si="75"/>
        <v>9</v>
      </c>
      <c r="I41" s="156">
        <f t="shared" ref="I41" si="77">SUM(I38:I40)</f>
        <v>8</v>
      </c>
      <c r="J41" s="395">
        <v>2</v>
      </c>
      <c r="K41" s="156">
        <f t="shared" ref="K41:M41" si="78">SUM(K38:K40)</f>
        <v>-5</v>
      </c>
      <c r="L41" s="156">
        <f t="shared" ref="L41" si="79">SUM(L38:L40)</f>
        <v>-3</v>
      </c>
      <c r="M41" s="156">
        <f t="shared" si="78"/>
        <v>-1</v>
      </c>
      <c r="N41" s="395">
        <f t="shared" ref="N41" si="80">SUM(N38:N40)</f>
        <v>-1</v>
      </c>
      <c r="O41" s="156">
        <f t="shared" ref="O41:Q41" si="81">SUM(O38:O40)</f>
        <v>7</v>
      </c>
      <c r="P41" s="156">
        <f t="shared" si="81"/>
        <v>8</v>
      </c>
      <c r="Q41" s="314">
        <f t="shared" si="81"/>
        <v>6</v>
      </c>
      <c r="R41" s="395">
        <f t="shared" ref="R41" si="82">SUM(R38:R40)</f>
        <v>15</v>
      </c>
      <c r="S41" s="156">
        <v>17</v>
      </c>
      <c r="T41" s="156">
        <v>28</v>
      </c>
      <c r="U41" s="314">
        <v>30</v>
      </c>
      <c r="V41" s="568">
        <v>33</v>
      </c>
      <c r="W41" s="156">
        <v>30</v>
      </c>
      <c r="X41" s="156">
        <v>19</v>
      </c>
      <c r="Y41" s="314">
        <v>16</v>
      </c>
      <c r="Z41" s="568">
        <v>6</v>
      </c>
      <c r="AA41" s="314">
        <v>8</v>
      </c>
    </row>
    <row r="42" spans="1:27" ht="13.15">
      <c r="A42" s="650" t="s">
        <v>191</v>
      </c>
      <c r="B42" s="625" t="s">
        <v>9</v>
      </c>
      <c r="C42" s="625" t="str">
        <f>$C$4</f>
        <v>Q2</v>
      </c>
      <c r="D42" s="625" t="str">
        <f>$D$4</f>
        <v>Q3</v>
      </c>
      <c r="E42" s="634" t="str">
        <f>E4</f>
        <v>Q4</v>
      </c>
      <c r="F42" s="625" t="s">
        <v>9</v>
      </c>
      <c r="G42" s="625" t="str">
        <f>+G37</f>
        <v>Q2</v>
      </c>
      <c r="H42" s="625" t="str">
        <f>+H37</f>
        <v>Q3</v>
      </c>
      <c r="I42" s="625" t="str">
        <f>+I37</f>
        <v>Q4</v>
      </c>
      <c r="J42" s="651" t="s">
        <v>9</v>
      </c>
      <c r="K42" s="625" t="str">
        <f t="shared" ref="K42:Q42" si="83">+K37</f>
        <v>Q2</v>
      </c>
      <c r="L42" s="625" t="str">
        <f t="shared" si="83"/>
        <v>Q3</v>
      </c>
      <c r="M42" s="625" t="str">
        <f t="shared" si="83"/>
        <v>Q4</v>
      </c>
      <c r="N42" s="651" t="str">
        <f t="shared" si="83"/>
        <v>Q1</v>
      </c>
      <c r="O42" s="625" t="str">
        <f t="shared" si="83"/>
        <v>Q2</v>
      </c>
      <c r="P42" s="625" t="str">
        <f t="shared" si="83"/>
        <v>Q3</v>
      </c>
      <c r="Q42" s="634" t="str">
        <f t="shared" si="83"/>
        <v>Q4</v>
      </c>
      <c r="R42" s="651" t="str">
        <f t="shared" ref="R42" si="84">+R37</f>
        <v>Q1</v>
      </c>
      <c r="S42" s="625" t="s">
        <v>8</v>
      </c>
      <c r="T42" s="625" t="str">
        <f>T32</f>
        <v>Q3</v>
      </c>
      <c r="U42" s="634" t="str">
        <f>U32</f>
        <v>Q4</v>
      </c>
      <c r="V42" s="652" t="str">
        <f t="shared" ref="V42" si="85">+V37</f>
        <v>Q1</v>
      </c>
      <c r="W42" s="625" t="s">
        <v>8</v>
      </c>
      <c r="X42" s="625" t="s">
        <v>7</v>
      </c>
      <c r="Y42" s="634" t="s">
        <v>10</v>
      </c>
      <c r="Z42" s="652" t="s">
        <v>9</v>
      </c>
      <c r="AA42" s="634" t="s">
        <v>8</v>
      </c>
    </row>
    <row r="43" spans="1:27">
      <c r="A43" s="84" t="s">
        <v>142</v>
      </c>
      <c r="B43" s="76">
        <v>2</v>
      </c>
      <c r="C43" s="76">
        <v>2</v>
      </c>
      <c r="D43" s="76">
        <v>2</v>
      </c>
      <c r="E43" s="315">
        <v>2</v>
      </c>
      <c r="F43" s="76">
        <v>0</v>
      </c>
      <c r="G43" s="76">
        <v>0</v>
      </c>
      <c r="H43" s="76">
        <v>6</v>
      </c>
      <c r="I43" s="76">
        <v>6</v>
      </c>
      <c r="J43" s="396">
        <v>7</v>
      </c>
      <c r="K43" s="76">
        <v>8</v>
      </c>
      <c r="L43" s="76">
        <v>1</v>
      </c>
      <c r="M43" s="76">
        <v>1</v>
      </c>
      <c r="N43" s="396">
        <v>1</v>
      </c>
      <c r="O43" s="76">
        <v>0</v>
      </c>
      <c r="P43" s="76">
        <v>0</v>
      </c>
      <c r="Q43" s="315">
        <v>0</v>
      </c>
      <c r="R43" s="396">
        <v>1</v>
      </c>
      <c r="S43" s="76">
        <v>0</v>
      </c>
      <c r="T43" s="76">
        <v>2</v>
      </c>
      <c r="U43" s="315">
        <v>4</v>
      </c>
      <c r="V43" s="569">
        <v>4</v>
      </c>
      <c r="W43" s="76">
        <v>6</v>
      </c>
      <c r="X43" s="76">
        <v>3</v>
      </c>
      <c r="Y43" s="315">
        <v>2</v>
      </c>
      <c r="Z43" s="569">
        <v>2</v>
      </c>
      <c r="AA43" s="315">
        <v>1</v>
      </c>
    </row>
    <row r="44" spans="1:27">
      <c r="A44" s="84" t="s">
        <v>141</v>
      </c>
      <c r="B44" s="76">
        <v>-6</v>
      </c>
      <c r="C44" s="76">
        <v>2</v>
      </c>
      <c r="D44" s="76">
        <v>9</v>
      </c>
      <c r="E44" s="315">
        <v>7</v>
      </c>
      <c r="F44" s="76">
        <v>8</v>
      </c>
      <c r="G44" s="76">
        <v>5</v>
      </c>
      <c r="H44" s="76">
        <v>8</v>
      </c>
      <c r="I44" s="76">
        <v>5</v>
      </c>
      <c r="J44" s="396">
        <v>5</v>
      </c>
      <c r="K44" s="76">
        <v>1</v>
      </c>
      <c r="L44" s="76">
        <v>-7</v>
      </c>
      <c r="M44" s="76">
        <v>-7</v>
      </c>
      <c r="N44" s="396">
        <v>-13</v>
      </c>
      <c r="O44" s="76">
        <v>-11</v>
      </c>
      <c r="P44" s="76">
        <v>-2</v>
      </c>
      <c r="Q44" s="315">
        <v>2</v>
      </c>
      <c r="R44" s="396">
        <v>9</v>
      </c>
      <c r="S44" s="76">
        <v>14</v>
      </c>
      <c r="T44" s="76">
        <v>20</v>
      </c>
      <c r="U44" s="315">
        <v>16</v>
      </c>
      <c r="V44" s="569">
        <v>9</v>
      </c>
      <c r="W44" s="76">
        <v>6</v>
      </c>
      <c r="X44" s="76">
        <v>1</v>
      </c>
      <c r="Y44" s="315">
        <v>-1</v>
      </c>
      <c r="Z44" s="569">
        <v>-2</v>
      </c>
      <c r="AA44" s="315">
        <v>-1</v>
      </c>
    </row>
    <row r="45" spans="1:27">
      <c r="A45" s="84" t="s">
        <v>342</v>
      </c>
      <c r="B45" s="76">
        <v>15</v>
      </c>
      <c r="C45" s="76">
        <v>16</v>
      </c>
      <c r="D45" s="76">
        <v>0</v>
      </c>
      <c r="E45" s="315">
        <v>1</v>
      </c>
      <c r="F45" s="76">
        <v>-8</v>
      </c>
      <c r="G45" s="76">
        <v>-7</v>
      </c>
      <c r="H45" s="76">
        <v>2</v>
      </c>
      <c r="I45" s="76">
        <v>3</v>
      </c>
      <c r="J45" s="396">
        <v>5</v>
      </c>
      <c r="K45" s="76">
        <v>7</v>
      </c>
      <c r="L45" s="76">
        <v>3</v>
      </c>
      <c r="M45" s="76">
        <v>-2</v>
      </c>
      <c r="N45" s="396">
        <v>23</v>
      </c>
      <c r="O45" s="76">
        <v>21</v>
      </c>
      <c r="P45" s="76">
        <v>24</v>
      </c>
      <c r="Q45" s="315">
        <v>29</v>
      </c>
      <c r="R45" s="396">
        <v>10</v>
      </c>
      <c r="S45" s="76">
        <v>15</v>
      </c>
      <c r="T45" s="76">
        <v>27</v>
      </c>
      <c r="U45" s="315">
        <v>14</v>
      </c>
      <c r="V45" s="569">
        <v>9</v>
      </c>
      <c r="W45" s="76">
        <v>5</v>
      </c>
      <c r="X45" s="76">
        <v>-4</v>
      </c>
      <c r="Y45" s="315">
        <v>3</v>
      </c>
      <c r="Z45" s="569">
        <v>-3</v>
      </c>
      <c r="AA45" s="315">
        <v>-8</v>
      </c>
    </row>
    <row r="46" spans="1:27">
      <c r="A46" s="84" t="s">
        <v>143</v>
      </c>
      <c r="B46" s="156">
        <f t="shared" ref="B46:H46" si="86">SUM(B43:B45)</f>
        <v>11</v>
      </c>
      <c r="C46" s="156">
        <f t="shared" si="86"/>
        <v>20</v>
      </c>
      <c r="D46" s="156">
        <f t="shared" si="86"/>
        <v>11</v>
      </c>
      <c r="E46" s="314">
        <f t="shared" si="86"/>
        <v>10</v>
      </c>
      <c r="F46" s="156">
        <f t="shared" si="86"/>
        <v>0</v>
      </c>
      <c r="G46" s="156">
        <f t="shared" ref="G46" si="87">SUM(G43:G45)</f>
        <v>-2</v>
      </c>
      <c r="H46" s="156">
        <f t="shared" si="86"/>
        <v>16</v>
      </c>
      <c r="I46" s="156">
        <f t="shared" ref="I46" si="88">SUM(I43:I45)</f>
        <v>14</v>
      </c>
      <c r="J46" s="395">
        <v>17</v>
      </c>
      <c r="K46" s="156">
        <f t="shared" ref="K46:M46" si="89">SUM(K43:K45)</f>
        <v>16</v>
      </c>
      <c r="L46" s="156">
        <f t="shared" ref="L46" si="90">SUM(L43:L45)</f>
        <v>-3</v>
      </c>
      <c r="M46" s="156">
        <f t="shared" si="89"/>
        <v>-8</v>
      </c>
      <c r="N46" s="395">
        <f t="shared" ref="N46" si="91">SUM(N43:N45)</f>
        <v>11</v>
      </c>
      <c r="O46" s="156">
        <f t="shared" ref="O46:Q46" si="92">SUM(O43:O45)</f>
        <v>10</v>
      </c>
      <c r="P46" s="156">
        <f t="shared" si="92"/>
        <v>22</v>
      </c>
      <c r="Q46" s="314">
        <f t="shared" si="92"/>
        <v>31</v>
      </c>
      <c r="R46" s="395">
        <f t="shared" ref="R46" si="93">SUM(R43:R45)</f>
        <v>20</v>
      </c>
      <c r="S46" s="156">
        <v>29</v>
      </c>
      <c r="T46" s="156">
        <v>49</v>
      </c>
      <c r="U46" s="314">
        <v>34</v>
      </c>
      <c r="V46" s="568">
        <v>22</v>
      </c>
      <c r="W46" s="156">
        <v>17</v>
      </c>
      <c r="X46" s="156">
        <v>0</v>
      </c>
      <c r="Y46" s="314">
        <v>4</v>
      </c>
      <c r="Z46" s="568">
        <v>-3</v>
      </c>
      <c r="AA46" s="314">
        <v>-8</v>
      </c>
    </row>
    <row r="47" spans="1:27" ht="13.15">
      <c r="A47" s="650" t="s">
        <v>3</v>
      </c>
      <c r="B47" s="625" t="s">
        <v>9</v>
      </c>
      <c r="C47" s="625" t="str">
        <f>$C$4</f>
        <v>Q2</v>
      </c>
      <c r="D47" s="625" t="str">
        <f>D4</f>
        <v>Q3</v>
      </c>
      <c r="E47" s="634" t="str">
        <f>E4</f>
        <v>Q4</v>
      </c>
      <c r="F47" s="625" t="s">
        <v>9</v>
      </c>
      <c r="G47" s="625" t="str">
        <f>+G42</f>
        <v>Q2</v>
      </c>
      <c r="H47" s="625" t="str">
        <f>+H42</f>
        <v>Q3</v>
      </c>
      <c r="I47" s="625" t="str">
        <f>+I42</f>
        <v>Q4</v>
      </c>
      <c r="J47" s="651" t="s">
        <v>9</v>
      </c>
      <c r="K47" s="625" t="str">
        <f t="shared" ref="K47:Q47" si="94">+K42</f>
        <v>Q2</v>
      </c>
      <c r="L47" s="625" t="str">
        <f t="shared" si="94"/>
        <v>Q3</v>
      </c>
      <c r="M47" s="625" t="str">
        <f t="shared" si="94"/>
        <v>Q4</v>
      </c>
      <c r="N47" s="651" t="str">
        <f t="shared" si="94"/>
        <v>Q1</v>
      </c>
      <c r="O47" s="625" t="str">
        <f t="shared" si="94"/>
        <v>Q2</v>
      </c>
      <c r="P47" s="625" t="str">
        <f t="shared" si="94"/>
        <v>Q3</v>
      </c>
      <c r="Q47" s="634" t="str">
        <f t="shared" si="94"/>
        <v>Q4</v>
      </c>
      <c r="R47" s="651" t="str">
        <f t="shared" ref="R47" si="95">+R42</f>
        <v>Q1</v>
      </c>
      <c r="S47" s="625" t="s">
        <v>8</v>
      </c>
      <c r="T47" s="625" t="str">
        <f>T32</f>
        <v>Q3</v>
      </c>
      <c r="U47" s="634" t="str">
        <f>U32</f>
        <v>Q4</v>
      </c>
      <c r="V47" s="652" t="str">
        <f t="shared" ref="V47" si="96">+V42</f>
        <v>Q1</v>
      </c>
      <c r="W47" s="625" t="s">
        <v>8</v>
      </c>
      <c r="X47" s="625" t="s">
        <v>7</v>
      </c>
      <c r="Y47" s="634" t="s">
        <v>10</v>
      </c>
      <c r="Z47" s="652" t="s">
        <v>9</v>
      </c>
      <c r="AA47" s="634" t="s">
        <v>8</v>
      </c>
    </row>
    <row r="48" spans="1:27">
      <c r="A48" s="84" t="s">
        <v>142</v>
      </c>
      <c r="B48" s="76">
        <v>0</v>
      </c>
      <c r="C48" s="76">
        <v>0</v>
      </c>
      <c r="D48" s="76">
        <v>0</v>
      </c>
      <c r="E48" s="315">
        <v>1</v>
      </c>
      <c r="F48" s="76">
        <v>0</v>
      </c>
      <c r="G48" s="76">
        <v>0</v>
      </c>
      <c r="H48" s="76">
        <v>0</v>
      </c>
      <c r="I48" s="76">
        <v>0</v>
      </c>
      <c r="J48" s="396">
        <v>3</v>
      </c>
      <c r="K48" s="76">
        <v>3</v>
      </c>
      <c r="L48" s="76">
        <v>11</v>
      </c>
      <c r="M48" s="76">
        <v>10</v>
      </c>
      <c r="N48" s="396">
        <v>11</v>
      </c>
      <c r="O48" s="76">
        <v>16</v>
      </c>
      <c r="P48" s="76">
        <v>4</v>
      </c>
      <c r="Q48" s="315">
        <v>4</v>
      </c>
      <c r="R48" s="396">
        <v>0</v>
      </c>
      <c r="S48" s="76">
        <v>0</v>
      </c>
      <c r="T48" s="76">
        <v>0</v>
      </c>
      <c r="U48" s="315">
        <v>0</v>
      </c>
      <c r="V48" s="569">
        <v>0</v>
      </c>
      <c r="W48" s="76">
        <v>0</v>
      </c>
      <c r="X48" s="76">
        <v>0</v>
      </c>
      <c r="Y48" s="315">
        <v>0</v>
      </c>
      <c r="Z48" s="569">
        <v>-1</v>
      </c>
      <c r="AA48" s="315">
        <v>0</v>
      </c>
    </row>
    <row r="49" spans="1:27">
      <c r="A49" s="84" t="s">
        <v>141</v>
      </c>
      <c r="B49" s="76">
        <v>-2</v>
      </c>
      <c r="C49" s="76">
        <v>3</v>
      </c>
      <c r="D49" s="76">
        <v>7</v>
      </c>
      <c r="E49" s="315">
        <v>5</v>
      </c>
      <c r="F49" s="76">
        <v>6</v>
      </c>
      <c r="G49" s="76">
        <v>4</v>
      </c>
      <c r="H49" s="76">
        <v>6</v>
      </c>
      <c r="I49" s="76">
        <v>4</v>
      </c>
      <c r="J49" s="396">
        <v>3</v>
      </c>
      <c r="K49" s="76">
        <v>-1</v>
      </c>
      <c r="L49" s="76">
        <v>-6</v>
      </c>
      <c r="M49" s="76">
        <v>-6</v>
      </c>
      <c r="N49" s="396">
        <v>-11</v>
      </c>
      <c r="O49" s="76">
        <v>-10</v>
      </c>
      <c r="P49" s="76">
        <v>-1</v>
      </c>
      <c r="Q49" s="315">
        <v>0</v>
      </c>
      <c r="R49" s="396">
        <v>7</v>
      </c>
      <c r="S49" s="76">
        <v>9</v>
      </c>
      <c r="T49" s="76">
        <v>14</v>
      </c>
      <c r="U49" s="315">
        <v>11</v>
      </c>
      <c r="V49" s="569">
        <v>9</v>
      </c>
      <c r="W49" s="76">
        <v>7</v>
      </c>
      <c r="X49" s="76">
        <v>5</v>
      </c>
      <c r="Y49" s="315">
        <v>1</v>
      </c>
      <c r="Z49" s="569">
        <v>-2</v>
      </c>
      <c r="AA49" s="315">
        <v>-1</v>
      </c>
    </row>
    <row r="50" spans="1:27">
      <c r="A50" s="84" t="s">
        <v>342</v>
      </c>
      <c r="B50" s="76">
        <v>7</v>
      </c>
      <c r="C50" s="76">
        <v>6</v>
      </c>
      <c r="D50" s="76">
        <v>0</v>
      </c>
      <c r="E50" s="315">
        <v>10</v>
      </c>
      <c r="F50" s="76">
        <v>3</v>
      </c>
      <c r="G50" s="76">
        <v>-3</v>
      </c>
      <c r="H50" s="76">
        <v>4</v>
      </c>
      <c r="I50" s="76">
        <v>-5</v>
      </c>
      <c r="J50" s="396">
        <v>-14</v>
      </c>
      <c r="K50" s="76">
        <v>-29</v>
      </c>
      <c r="L50" s="76">
        <v>-17</v>
      </c>
      <c r="M50" s="76">
        <v>-12</v>
      </c>
      <c r="N50" s="396">
        <v>12</v>
      </c>
      <c r="O50" s="76">
        <v>39</v>
      </c>
      <c r="P50" s="76">
        <v>7</v>
      </c>
      <c r="Q50" s="315">
        <v>14</v>
      </c>
      <c r="R50" s="396">
        <v>1</v>
      </c>
      <c r="S50" s="76">
        <v>2</v>
      </c>
      <c r="T50" s="76">
        <v>14</v>
      </c>
      <c r="U50" s="315">
        <v>16</v>
      </c>
      <c r="V50" s="569">
        <v>19</v>
      </c>
      <c r="W50" s="76">
        <v>28</v>
      </c>
      <c r="X50" s="76">
        <v>19</v>
      </c>
      <c r="Y50" s="315">
        <v>11</v>
      </c>
      <c r="Z50" s="569">
        <v>19</v>
      </c>
      <c r="AA50" s="315">
        <v>4</v>
      </c>
    </row>
    <row r="51" spans="1:27">
      <c r="A51" s="84" t="s">
        <v>143</v>
      </c>
      <c r="B51" s="76">
        <f t="shared" ref="B51:H51" si="97">SUM(B48:B50)</f>
        <v>5</v>
      </c>
      <c r="C51" s="76">
        <f t="shared" si="97"/>
        <v>9</v>
      </c>
      <c r="D51" s="76">
        <f t="shared" si="97"/>
        <v>7</v>
      </c>
      <c r="E51" s="315">
        <f t="shared" si="97"/>
        <v>16</v>
      </c>
      <c r="F51" s="76">
        <f t="shared" si="97"/>
        <v>9</v>
      </c>
      <c r="G51" s="76">
        <f t="shared" ref="G51" si="98">SUM(G48:G50)</f>
        <v>1</v>
      </c>
      <c r="H51" s="76">
        <f t="shared" si="97"/>
        <v>10</v>
      </c>
      <c r="I51" s="76">
        <f t="shared" ref="I51" si="99">SUM(I48:I50)</f>
        <v>-1</v>
      </c>
      <c r="J51" s="396">
        <v>-8</v>
      </c>
      <c r="K51" s="76">
        <f t="shared" ref="K51:M51" si="100">SUM(K48:K50)</f>
        <v>-27</v>
      </c>
      <c r="L51" s="76">
        <f t="shared" ref="L51" si="101">SUM(L48:L50)</f>
        <v>-12</v>
      </c>
      <c r="M51" s="76">
        <f t="shared" si="100"/>
        <v>-8</v>
      </c>
      <c r="N51" s="396">
        <f t="shared" ref="N51" si="102">SUM(N48:N50)</f>
        <v>12</v>
      </c>
      <c r="O51" s="76">
        <f t="shared" ref="O51:Q51" si="103">SUM(O48:O50)</f>
        <v>45</v>
      </c>
      <c r="P51" s="76">
        <f t="shared" si="103"/>
        <v>10</v>
      </c>
      <c r="Q51" s="315">
        <f t="shared" si="103"/>
        <v>18</v>
      </c>
      <c r="R51" s="396">
        <f t="shared" ref="R51" si="104">SUM(R48:R50)</f>
        <v>8</v>
      </c>
      <c r="S51" s="76">
        <v>11</v>
      </c>
      <c r="T51" s="76">
        <v>28</v>
      </c>
      <c r="U51" s="315">
        <v>27</v>
      </c>
      <c r="V51" s="569">
        <v>28</v>
      </c>
      <c r="W51" s="76">
        <v>35</v>
      </c>
      <c r="X51" s="76">
        <v>24</v>
      </c>
      <c r="Y51" s="315">
        <v>12</v>
      </c>
      <c r="Z51" s="569">
        <v>16</v>
      </c>
      <c r="AA51" s="315">
        <v>3</v>
      </c>
    </row>
    <row r="52" spans="1:27" ht="13.15">
      <c r="A52" s="650" t="s">
        <v>193</v>
      </c>
      <c r="B52" s="625" t="s">
        <v>9</v>
      </c>
      <c r="C52" s="625" t="str">
        <f>$C$4</f>
        <v>Q2</v>
      </c>
      <c r="D52" s="625" t="str">
        <f>D4</f>
        <v>Q3</v>
      </c>
      <c r="E52" s="634" t="str">
        <f>E4</f>
        <v>Q4</v>
      </c>
      <c r="F52" s="625" t="s">
        <v>9</v>
      </c>
      <c r="G52" s="625" t="str">
        <f>+G47</f>
        <v>Q2</v>
      </c>
      <c r="H52" s="625" t="str">
        <f>+H47</f>
        <v>Q3</v>
      </c>
      <c r="I52" s="625" t="str">
        <f>+I47</f>
        <v>Q4</v>
      </c>
      <c r="J52" s="651" t="s">
        <v>9</v>
      </c>
      <c r="K52" s="625" t="str">
        <f t="shared" ref="K52:Q52" si="105">+K47</f>
        <v>Q2</v>
      </c>
      <c r="L52" s="625" t="str">
        <f t="shared" si="105"/>
        <v>Q3</v>
      </c>
      <c r="M52" s="625" t="str">
        <f t="shared" si="105"/>
        <v>Q4</v>
      </c>
      <c r="N52" s="651" t="str">
        <f t="shared" si="105"/>
        <v>Q1</v>
      </c>
      <c r="O52" s="625" t="str">
        <f t="shared" si="105"/>
        <v>Q2</v>
      </c>
      <c r="P52" s="625" t="str">
        <f t="shared" si="105"/>
        <v>Q3</v>
      </c>
      <c r="Q52" s="634" t="str">
        <f t="shared" si="105"/>
        <v>Q4</v>
      </c>
      <c r="R52" s="651" t="str">
        <f t="shared" ref="R52" si="106">+R47</f>
        <v>Q1</v>
      </c>
      <c r="S52" s="625" t="s">
        <v>8</v>
      </c>
      <c r="T52" s="625" t="str">
        <f>T32</f>
        <v>Q3</v>
      </c>
      <c r="U52" s="634" t="str">
        <f>U32</f>
        <v>Q4</v>
      </c>
      <c r="V52" s="652" t="str">
        <f t="shared" ref="V52" si="107">+V47</f>
        <v>Q1</v>
      </c>
      <c r="W52" s="625" t="s">
        <v>8</v>
      </c>
      <c r="X52" s="625" t="s">
        <v>7</v>
      </c>
      <c r="Y52" s="634" t="s">
        <v>10</v>
      </c>
      <c r="Z52" s="652" t="s">
        <v>9</v>
      </c>
      <c r="AA52" s="634" t="s">
        <v>8</v>
      </c>
    </row>
    <row r="53" spans="1:27">
      <c r="A53" s="84" t="s">
        <v>142</v>
      </c>
      <c r="B53" s="242">
        <v>2</v>
      </c>
      <c r="C53" s="242">
        <v>-2</v>
      </c>
      <c r="D53" s="242">
        <v>-4</v>
      </c>
      <c r="E53" s="313">
        <v>-4</v>
      </c>
      <c r="F53" s="242">
        <v>-4</v>
      </c>
      <c r="G53" s="242">
        <v>-2</v>
      </c>
      <c r="H53" s="242">
        <v>4</v>
      </c>
      <c r="I53" s="242">
        <v>3</v>
      </c>
      <c r="J53" s="394">
        <v>3</v>
      </c>
      <c r="K53" s="242">
        <v>1</v>
      </c>
      <c r="L53" s="242">
        <v>0</v>
      </c>
      <c r="M53" s="242">
        <v>0</v>
      </c>
      <c r="N53" s="394">
        <v>0</v>
      </c>
      <c r="O53" s="242">
        <v>1</v>
      </c>
      <c r="P53" s="242">
        <v>1</v>
      </c>
      <c r="Q53" s="313">
        <v>2</v>
      </c>
      <c r="R53" s="394">
        <v>2</v>
      </c>
      <c r="S53" s="242">
        <v>5</v>
      </c>
      <c r="T53" s="242">
        <v>21</v>
      </c>
      <c r="U53" s="313">
        <v>33</v>
      </c>
      <c r="V53" s="243">
        <v>28</v>
      </c>
      <c r="W53" s="242">
        <v>27</v>
      </c>
      <c r="X53" s="242">
        <v>15</v>
      </c>
      <c r="Y53" s="313">
        <v>7</v>
      </c>
      <c r="Z53" s="243">
        <v>12</v>
      </c>
      <c r="AA53" s="313">
        <v>9</v>
      </c>
    </row>
    <row r="54" spans="1:27">
      <c r="A54" s="84" t="s">
        <v>141</v>
      </c>
      <c r="B54" s="242">
        <v>-4</v>
      </c>
      <c r="C54" s="242">
        <v>2</v>
      </c>
      <c r="D54" s="242">
        <v>6</v>
      </c>
      <c r="E54" s="313">
        <v>4</v>
      </c>
      <c r="F54" s="242">
        <v>6</v>
      </c>
      <c r="G54" s="242">
        <v>4</v>
      </c>
      <c r="H54" s="242">
        <v>7</v>
      </c>
      <c r="I54" s="242">
        <v>4</v>
      </c>
      <c r="J54" s="394">
        <v>3</v>
      </c>
      <c r="K54" s="242">
        <v>-2</v>
      </c>
      <c r="L54" s="242">
        <v>-8</v>
      </c>
      <c r="M54" s="242">
        <v>-9</v>
      </c>
      <c r="N54" s="394">
        <v>-11</v>
      </c>
      <c r="O54" s="242">
        <v>-9</v>
      </c>
      <c r="P54" s="242">
        <v>-1</v>
      </c>
      <c r="Q54" s="313">
        <v>1</v>
      </c>
      <c r="R54" s="394">
        <v>8</v>
      </c>
      <c r="S54" s="242">
        <v>12</v>
      </c>
      <c r="T54" s="242">
        <v>16</v>
      </c>
      <c r="U54" s="313">
        <v>15</v>
      </c>
      <c r="V54" s="243">
        <v>10</v>
      </c>
      <c r="W54" s="242">
        <v>8</v>
      </c>
      <c r="X54" s="242">
        <v>4</v>
      </c>
      <c r="Y54" s="313">
        <v>1</v>
      </c>
      <c r="Z54" s="243">
        <v>-1</v>
      </c>
      <c r="AA54" s="313">
        <v>-1</v>
      </c>
    </row>
    <row r="55" spans="1:27">
      <c r="A55" s="84" t="s">
        <v>342</v>
      </c>
      <c r="B55" s="242">
        <v>10</v>
      </c>
      <c r="C55" s="242">
        <v>6</v>
      </c>
      <c r="D55" s="242">
        <v>5</v>
      </c>
      <c r="E55" s="313">
        <v>9</v>
      </c>
      <c r="F55" s="242">
        <v>8</v>
      </c>
      <c r="G55" s="242">
        <v>13</v>
      </c>
      <c r="H55" s="242">
        <v>17</v>
      </c>
      <c r="I55" s="242">
        <v>4</v>
      </c>
      <c r="J55" s="394">
        <v>-1</v>
      </c>
      <c r="K55" s="242">
        <v>-17</v>
      </c>
      <c r="L55" s="242">
        <v>-13</v>
      </c>
      <c r="M55" s="242">
        <v>-7</v>
      </c>
      <c r="N55" s="394">
        <v>5</v>
      </c>
      <c r="O55" s="242">
        <v>23</v>
      </c>
      <c r="P55" s="242">
        <v>13</v>
      </c>
      <c r="Q55" s="313">
        <v>14</v>
      </c>
      <c r="R55" s="394">
        <v>9</v>
      </c>
      <c r="S55" s="242">
        <v>9</v>
      </c>
      <c r="T55" s="242">
        <v>20</v>
      </c>
      <c r="U55" s="313">
        <v>24</v>
      </c>
      <c r="V55" s="243">
        <v>24</v>
      </c>
      <c r="W55" s="242">
        <v>26</v>
      </c>
      <c r="X55" s="242">
        <v>18</v>
      </c>
      <c r="Y55" s="313">
        <v>10</v>
      </c>
      <c r="Z55" s="243">
        <v>9</v>
      </c>
      <c r="AA55" s="313">
        <v>0</v>
      </c>
    </row>
    <row r="56" spans="1:27">
      <c r="A56" s="434" t="s">
        <v>143</v>
      </c>
      <c r="B56" s="244">
        <f t="shared" ref="B56:H56" si="108">SUM(B53:B55)</f>
        <v>8</v>
      </c>
      <c r="C56" s="244">
        <f t="shared" si="108"/>
        <v>6</v>
      </c>
      <c r="D56" s="244">
        <f t="shared" si="108"/>
        <v>7</v>
      </c>
      <c r="E56" s="317">
        <f t="shared" si="108"/>
        <v>9</v>
      </c>
      <c r="F56" s="244">
        <f t="shared" si="108"/>
        <v>10</v>
      </c>
      <c r="G56" s="244">
        <f t="shared" ref="G56" si="109">SUM(G53:G55)</f>
        <v>15</v>
      </c>
      <c r="H56" s="244">
        <f t="shared" si="108"/>
        <v>28</v>
      </c>
      <c r="I56" s="244">
        <f t="shared" ref="I56" si="110">SUM(I53:I55)</f>
        <v>11</v>
      </c>
      <c r="J56" s="398">
        <v>5</v>
      </c>
      <c r="K56" s="244">
        <f t="shared" ref="K56:M56" si="111">SUM(K53:K55)</f>
        <v>-18</v>
      </c>
      <c r="L56" s="244">
        <f t="shared" ref="L56" si="112">SUM(L53:L55)</f>
        <v>-21</v>
      </c>
      <c r="M56" s="244">
        <f t="shared" si="111"/>
        <v>-16</v>
      </c>
      <c r="N56" s="398">
        <f t="shared" ref="N56" si="113">SUM(N53:N55)</f>
        <v>-6</v>
      </c>
      <c r="O56" s="244">
        <f t="shared" ref="O56:Q56" si="114">SUM(O53:O55)</f>
        <v>15</v>
      </c>
      <c r="P56" s="244">
        <f t="shared" si="114"/>
        <v>13</v>
      </c>
      <c r="Q56" s="317">
        <f t="shared" si="114"/>
        <v>17</v>
      </c>
      <c r="R56" s="398">
        <f t="shared" ref="R56" si="115">SUM(R53:R55)</f>
        <v>19</v>
      </c>
      <c r="S56" s="244">
        <v>26</v>
      </c>
      <c r="T56" s="244">
        <v>57</v>
      </c>
      <c r="U56" s="317">
        <v>72</v>
      </c>
      <c r="V56" s="570">
        <v>62</v>
      </c>
      <c r="W56" s="244">
        <v>61</v>
      </c>
      <c r="X56" s="244">
        <v>37</v>
      </c>
      <c r="Y56" s="317">
        <v>18</v>
      </c>
      <c r="Z56" s="570">
        <v>20</v>
      </c>
      <c r="AA56" s="317">
        <v>8</v>
      </c>
    </row>
    <row r="58" spans="1:27" ht="19.899999999999999">
      <c r="A58" s="306" t="s">
        <v>564</v>
      </c>
    </row>
  </sheetData>
  <phoneticPr fontId="16" type="noConversion"/>
  <pageMargins left="0.70866141732283472" right="0.70866141732283472" top="0.74803149606299213" bottom="0.74803149606299213" header="0.31496062992125984" footer="0.31496062992125984"/>
  <pageSetup paperSize="9" scale="43"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78"/>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328125" defaultRowHeight="12.75" outlineLevelRow="1"/>
  <cols>
    <col min="1" max="1" width="54.1328125" style="1" customWidth="1"/>
    <col min="2" max="2" width="10.1328125" style="1" customWidth="1"/>
    <col min="3" max="3" width="9.1328125" style="1"/>
    <col min="4" max="4" width="1.3984375" style="1" customWidth="1"/>
    <col min="5" max="5" width="9.1328125" style="1"/>
    <col min="6" max="6" width="1.3984375" style="1" customWidth="1"/>
    <col min="7" max="7" width="9.1328125" style="1"/>
    <col min="8" max="8" width="1.3984375" style="1" customWidth="1"/>
    <col min="9" max="9" width="9.1328125" style="1"/>
    <col min="10" max="10" width="1.3984375" style="1" customWidth="1"/>
    <col min="11" max="16384" width="9.1328125" style="1"/>
  </cols>
  <sheetData>
    <row r="1" spans="1:12" s="78" customFormat="1" ht="13.15">
      <c r="A1" s="586" t="s">
        <v>0</v>
      </c>
      <c r="B1" s="586"/>
      <c r="C1" s="586"/>
      <c r="D1" s="586"/>
      <c r="E1" s="586"/>
      <c r="F1" s="586"/>
      <c r="G1" s="586"/>
      <c r="H1" s="586"/>
      <c r="I1" s="586"/>
      <c r="J1" s="586"/>
      <c r="K1" s="586"/>
      <c r="L1" s="591"/>
    </row>
    <row r="2" spans="1:12" s="80" customFormat="1" ht="13.15">
      <c r="A2" s="581" t="s">
        <v>243</v>
      </c>
      <c r="B2" s="586"/>
      <c r="C2" s="586"/>
      <c r="D2" s="586"/>
      <c r="E2" s="586"/>
      <c r="F2" s="586"/>
      <c r="G2" s="586"/>
      <c r="H2" s="586"/>
      <c r="I2" s="586"/>
      <c r="J2" s="586"/>
      <c r="K2" s="586"/>
      <c r="L2" s="591"/>
    </row>
    <row r="3" spans="1:12" s="39" customFormat="1" ht="13.15">
      <c r="A3" s="644"/>
      <c r="B3" s="645"/>
      <c r="C3" s="645"/>
      <c r="D3" s="645"/>
      <c r="E3" s="645"/>
      <c r="F3" s="645"/>
      <c r="G3" s="645"/>
      <c r="H3" s="645"/>
      <c r="I3" s="645"/>
      <c r="J3" s="645"/>
      <c r="K3" s="645"/>
      <c r="L3" s="646"/>
    </row>
    <row r="4" spans="1:12" s="45" customFormat="1" ht="15">
      <c r="A4" s="647" t="s">
        <v>1</v>
      </c>
      <c r="B4" s="648" t="s">
        <v>339</v>
      </c>
      <c r="C4" s="648">
        <v>2018</v>
      </c>
      <c r="D4" s="648"/>
      <c r="E4" s="648">
        <v>2019</v>
      </c>
      <c r="F4" s="648"/>
      <c r="G4" s="648">
        <v>2020</v>
      </c>
      <c r="H4" s="648"/>
      <c r="I4" s="648">
        <v>2021</v>
      </c>
      <c r="J4" s="648"/>
      <c r="K4" s="648">
        <v>2022</v>
      </c>
      <c r="L4" s="649">
        <v>2023</v>
      </c>
    </row>
    <row r="5" spans="1:12" ht="13.15">
      <c r="A5" s="9" t="s">
        <v>39</v>
      </c>
      <c r="B5" s="169"/>
      <c r="C5" s="169"/>
      <c r="D5" s="169"/>
      <c r="E5" s="169"/>
      <c r="F5" s="169"/>
      <c r="G5" s="169"/>
      <c r="H5" s="169"/>
      <c r="I5" s="169"/>
      <c r="J5" s="169"/>
      <c r="K5" s="169"/>
      <c r="L5" s="451"/>
    </row>
    <row r="6" spans="1:12" outlineLevel="1">
      <c r="A6" s="3" t="s">
        <v>2</v>
      </c>
      <c r="B6" s="22">
        <v>40772</v>
      </c>
      <c r="C6" s="22">
        <v>45580</v>
      </c>
      <c r="D6" s="22"/>
      <c r="E6" s="22">
        <v>50654</v>
      </c>
      <c r="F6" s="22"/>
      <c r="G6" s="22">
        <v>47401</v>
      </c>
      <c r="H6" s="22"/>
      <c r="I6" s="22">
        <v>55012</v>
      </c>
      <c r="J6" s="22"/>
      <c r="K6" s="22">
        <v>69834</v>
      </c>
      <c r="L6" s="452">
        <v>79492</v>
      </c>
    </row>
    <row r="7" spans="1:12" outlineLevel="1">
      <c r="A7" s="3" t="s">
        <v>191</v>
      </c>
      <c r="B7" s="22">
        <v>21890</v>
      </c>
      <c r="C7" s="22">
        <v>21471</v>
      </c>
      <c r="D7" s="22"/>
      <c r="E7" s="22">
        <v>23876</v>
      </c>
      <c r="F7" s="22"/>
      <c r="G7" s="22">
        <v>25583</v>
      </c>
      <c r="H7" s="22"/>
      <c r="I7" s="22">
        <v>39529</v>
      </c>
      <c r="J7" s="22"/>
      <c r="K7" s="22">
        <v>41213</v>
      </c>
      <c r="L7" s="452">
        <v>35723</v>
      </c>
    </row>
    <row r="8" spans="1:12" outlineLevel="1">
      <c r="A8" s="3" t="s">
        <v>3</v>
      </c>
      <c r="B8" s="22">
        <v>16651</v>
      </c>
      <c r="C8" s="22">
        <v>18264</v>
      </c>
      <c r="D8" s="22"/>
      <c r="E8" s="22">
        <v>18267</v>
      </c>
      <c r="F8" s="22"/>
      <c r="G8" s="22">
        <v>16254</v>
      </c>
      <c r="H8" s="22"/>
      <c r="I8" s="22">
        <v>20545</v>
      </c>
      <c r="J8" s="22"/>
      <c r="K8" s="22">
        <v>26070</v>
      </c>
      <c r="L8" s="452">
        <v>29497</v>
      </c>
    </row>
    <row r="9" spans="1:12" outlineLevel="1">
      <c r="A9" s="3" t="s">
        <v>193</v>
      </c>
      <c r="B9" s="22">
        <v>11259</v>
      </c>
      <c r="C9" s="22">
        <v>12498</v>
      </c>
      <c r="D9" s="22"/>
      <c r="E9" s="22">
        <v>13954</v>
      </c>
      <c r="F9" s="22"/>
      <c r="G9" s="22">
        <v>11810</v>
      </c>
      <c r="H9" s="22"/>
      <c r="I9" s="22">
        <v>15155</v>
      </c>
      <c r="J9" s="22"/>
      <c r="K9" s="22">
        <v>21783</v>
      </c>
      <c r="L9" s="452">
        <v>26940</v>
      </c>
    </row>
    <row r="10" spans="1:12" outlineLevel="1">
      <c r="A10" s="3" t="s">
        <v>40</v>
      </c>
      <c r="B10" s="22">
        <v>-440</v>
      </c>
      <c r="C10" s="22">
        <v>-681</v>
      </c>
      <c r="D10" s="22"/>
      <c r="E10" s="22">
        <v>-647</v>
      </c>
      <c r="F10" s="22"/>
      <c r="G10" s="22">
        <v>-494</v>
      </c>
      <c r="H10" s="22"/>
      <c r="I10" s="22">
        <v>-696</v>
      </c>
      <c r="J10" s="22"/>
      <c r="K10" s="22">
        <v>-808</v>
      </c>
      <c r="L10" s="452">
        <v>-1025</v>
      </c>
    </row>
    <row r="11" spans="1:12" s="7" customFormat="1" ht="13.15">
      <c r="A11" s="40" t="s">
        <v>39</v>
      </c>
      <c r="B11" s="56">
        <f t="shared" ref="B11:I11" si="0">SUM(B6:B10)</f>
        <v>90132</v>
      </c>
      <c r="C11" s="56">
        <f t="shared" si="0"/>
        <v>97132</v>
      </c>
      <c r="D11" s="56"/>
      <c r="E11" s="56">
        <f t="shared" si="0"/>
        <v>106104</v>
      </c>
      <c r="F11" s="56"/>
      <c r="G11" s="56">
        <f t="shared" si="0"/>
        <v>100554</v>
      </c>
      <c r="H11" s="56"/>
      <c r="I11" s="56">
        <f t="shared" si="0"/>
        <v>129545</v>
      </c>
      <c r="J11" s="56"/>
      <c r="K11" s="56">
        <f t="shared" ref="K11:L11" si="1">SUM(K6:K10)</f>
        <v>158092</v>
      </c>
      <c r="L11" s="453">
        <f t="shared" si="1"/>
        <v>170627</v>
      </c>
    </row>
    <row r="12" spans="1:12" s="7" customFormat="1" ht="13.15">
      <c r="A12" s="6"/>
      <c r="B12" s="251"/>
      <c r="L12" s="454"/>
    </row>
    <row r="13" spans="1:12" ht="13.15">
      <c r="A13" s="6" t="s">
        <v>28</v>
      </c>
      <c r="B13" s="20"/>
      <c r="L13" s="341"/>
    </row>
    <row r="14" spans="1:12">
      <c r="A14" s="3" t="s">
        <v>2</v>
      </c>
      <c r="B14" s="22">
        <v>38924</v>
      </c>
      <c r="C14" s="22">
        <v>43972</v>
      </c>
      <c r="D14" s="22"/>
      <c r="E14" s="22">
        <v>48286</v>
      </c>
      <c r="F14" s="22"/>
      <c r="G14" s="22">
        <v>47329</v>
      </c>
      <c r="H14" s="22"/>
      <c r="I14" s="22">
        <v>49657</v>
      </c>
      <c r="J14" s="22"/>
      <c r="K14" s="22">
        <v>61058</v>
      </c>
      <c r="L14" s="452">
        <v>75552</v>
      </c>
    </row>
    <row r="15" spans="1:12">
      <c r="A15" s="3" t="s">
        <v>191</v>
      </c>
      <c r="B15" s="22">
        <v>19503</v>
      </c>
      <c r="C15" s="22">
        <v>22007</v>
      </c>
      <c r="D15" s="22"/>
      <c r="E15" s="22">
        <v>23570</v>
      </c>
      <c r="F15" s="22"/>
      <c r="G15" s="22">
        <v>24685</v>
      </c>
      <c r="H15" s="22"/>
      <c r="I15" s="22">
        <v>29219</v>
      </c>
      <c r="J15" s="22"/>
      <c r="K15" s="22">
        <v>38941</v>
      </c>
      <c r="L15" s="452">
        <v>42812</v>
      </c>
    </row>
    <row r="16" spans="1:12">
      <c r="A16" s="3" t="s">
        <v>3</v>
      </c>
      <c r="B16" s="22">
        <v>16431</v>
      </c>
      <c r="C16" s="22">
        <v>17933</v>
      </c>
      <c r="D16" s="22"/>
      <c r="E16" s="22">
        <v>18712</v>
      </c>
      <c r="F16" s="22"/>
      <c r="G16" s="22">
        <v>16176</v>
      </c>
      <c r="H16" s="22"/>
      <c r="I16" s="22">
        <v>19421</v>
      </c>
      <c r="J16" s="22"/>
      <c r="K16" s="22">
        <v>23007</v>
      </c>
      <c r="L16" s="452">
        <v>28453</v>
      </c>
    </row>
    <row r="17" spans="1:12">
      <c r="A17" s="3" t="s">
        <v>193</v>
      </c>
      <c r="B17" s="22">
        <v>11217</v>
      </c>
      <c r="C17" s="22">
        <v>12042</v>
      </c>
      <c r="D17" s="22"/>
      <c r="E17" s="22">
        <v>13915</v>
      </c>
      <c r="F17" s="22"/>
      <c r="G17" s="22">
        <v>12106</v>
      </c>
      <c r="H17" s="22"/>
      <c r="I17" s="22">
        <v>13234</v>
      </c>
      <c r="J17" s="22"/>
      <c r="K17" s="22">
        <v>19053</v>
      </c>
      <c r="L17" s="452">
        <v>26899</v>
      </c>
    </row>
    <row r="18" spans="1:12">
      <c r="A18" s="3" t="s">
        <v>87</v>
      </c>
      <c r="B18" s="22">
        <v>-422</v>
      </c>
      <c r="C18" s="22">
        <v>-591</v>
      </c>
      <c r="D18" s="22"/>
      <c r="E18" s="22">
        <v>-727</v>
      </c>
      <c r="F18" s="22"/>
      <c r="G18" s="22">
        <v>-509</v>
      </c>
      <c r="H18" s="22"/>
      <c r="I18" s="22">
        <v>-619</v>
      </c>
      <c r="J18" s="22"/>
      <c r="K18" s="22">
        <v>-734</v>
      </c>
      <c r="L18" s="452">
        <v>-1052</v>
      </c>
    </row>
    <row r="19" spans="1:12" s="7" customFormat="1" ht="13.15">
      <c r="A19" s="40" t="s">
        <v>28</v>
      </c>
      <c r="B19" s="56">
        <f t="shared" ref="B19:I19" si="2">SUM(B14:B18)</f>
        <v>85653</v>
      </c>
      <c r="C19" s="56">
        <f t="shared" si="2"/>
        <v>95363</v>
      </c>
      <c r="D19" s="56"/>
      <c r="E19" s="56">
        <f t="shared" si="2"/>
        <v>103756</v>
      </c>
      <c r="F19" s="56"/>
      <c r="G19" s="56">
        <f t="shared" si="2"/>
        <v>99787</v>
      </c>
      <c r="H19" s="56"/>
      <c r="I19" s="56">
        <f t="shared" si="2"/>
        <v>110912</v>
      </c>
      <c r="J19" s="56"/>
      <c r="K19" s="56">
        <f t="shared" ref="K19:L19" si="3">SUM(K14:K18)</f>
        <v>141325</v>
      </c>
      <c r="L19" s="453">
        <f t="shared" si="3"/>
        <v>172664</v>
      </c>
    </row>
    <row r="20" spans="1:12">
      <c r="A20" s="3" t="s">
        <v>29</v>
      </c>
      <c r="B20" s="22">
        <v>-48631</v>
      </c>
      <c r="C20" s="22">
        <v>-54142</v>
      </c>
      <c r="D20" s="22"/>
      <c r="E20" s="22">
        <v>-59024</v>
      </c>
      <c r="F20" s="22"/>
      <c r="G20" s="22">
        <v>-58607</v>
      </c>
      <c r="H20" s="22"/>
      <c r="I20" s="22">
        <v>-64383</v>
      </c>
      <c r="J20" s="22"/>
      <c r="K20" s="22">
        <v>-81941</v>
      </c>
      <c r="L20" s="452">
        <v>-97547</v>
      </c>
    </row>
    <row r="21" spans="1:12" s="7" customFormat="1" ht="13.15">
      <c r="A21" s="6" t="s">
        <v>15</v>
      </c>
      <c r="B21" s="117">
        <f t="shared" ref="B21:I21" si="4">SUM(B19:B20)</f>
        <v>37022</v>
      </c>
      <c r="C21" s="117">
        <f t="shared" si="4"/>
        <v>41221</v>
      </c>
      <c r="D21" s="117"/>
      <c r="E21" s="117">
        <f t="shared" si="4"/>
        <v>44732</v>
      </c>
      <c r="F21" s="117"/>
      <c r="G21" s="117">
        <f t="shared" si="4"/>
        <v>41180</v>
      </c>
      <c r="H21" s="117"/>
      <c r="I21" s="117">
        <f t="shared" si="4"/>
        <v>46529</v>
      </c>
      <c r="J21" s="117"/>
      <c r="K21" s="117">
        <f>SUM(K19:K20)</f>
        <v>59384</v>
      </c>
      <c r="L21" s="455">
        <f>SUM(L19:L20)</f>
        <v>75117</v>
      </c>
    </row>
    <row r="22" spans="1:12" outlineLevel="1">
      <c r="A22" s="3" t="s">
        <v>16</v>
      </c>
      <c r="B22" s="22">
        <v>-10143</v>
      </c>
      <c r="C22" s="22">
        <v>-11155</v>
      </c>
      <c r="D22" s="22"/>
      <c r="E22" s="22">
        <v>-12118</v>
      </c>
      <c r="F22" s="22"/>
      <c r="G22" s="22">
        <v>-11334</v>
      </c>
      <c r="H22" s="22"/>
      <c r="I22" s="22">
        <v>-12178</v>
      </c>
      <c r="J22" s="22"/>
      <c r="K22" s="22">
        <v>-15629</v>
      </c>
      <c r="L22" s="452">
        <v>-19387</v>
      </c>
    </row>
    <row r="23" spans="1:12" outlineLevel="1">
      <c r="A23" s="3" t="s">
        <v>27</v>
      </c>
      <c r="B23" s="22">
        <v>-5599</v>
      </c>
      <c r="C23" s="22">
        <v>-6056</v>
      </c>
      <c r="D23" s="22"/>
      <c r="E23" s="22">
        <v>-7226</v>
      </c>
      <c r="F23" s="22"/>
      <c r="G23" s="22">
        <v>-6493</v>
      </c>
      <c r="H23" s="22"/>
      <c r="I23" s="22">
        <v>-7283</v>
      </c>
      <c r="J23" s="22"/>
      <c r="K23" s="22">
        <v>-7961</v>
      </c>
      <c r="L23" s="452">
        <v>-10649</v>
      </c>
    </row>
    <row r="24" spans="1:12" outlineLevel="1">
      <c r="A24" s="3" t="s">
        <v>17</v>
      </c>
      <c r="B24" s="22">
        <v>-2928</v>
      </c>
      <c r="C24" s="22">
        <v>-3166</v>
      </c>
      <c r="D24" s="22"/>
      <c r="E24" s="22">
        <v>-3631</v>
      </c>
      <c r="F24" s="22"/>
      <c r="G24" s="22">
        <v>-3762</v>
      </c>
      <c r="H24" s="22"/>
      <c r="I24" s="22">
        <v>-4125</v>
      </c>
      <c r="J24" s="22"/>
      <c r="K24" s="22">
        <v>-5389</v>
      </c>
      <c r="L24" s="452">
        <v>-6693</v>
      </c>
    </row>
    <row r="25" spans="1:12" outlineLevel="1">
      <c r="A25" s="3" t="s">
        <v>92</v>
      </c>
      <c r="B25" s="22">
        <v>396</v>
      </c>
      <c r="C25" s="22">
        <v>343</v>
      </c>
      <c r="D25" s="22"/>
      <c r="E25" s="22">
        <v>140</v>
      </c>
      <c r="F25" s="22"/>
      <c r="G25" s="22">
        <v>-445</v>
      </c>
      <c r="H25" s="22"/>
      <c r="I25" s="22">
        <v>616</v>
      </c>
      <c r="J25" s="22"/>
      <c r="K25" s="22">
        <v>-189</v>
      </c>
      <c r="L25" s="452">
        <v>-1297</v>
      </c>
    </row>
    <row r="26" spans="1:12" s="8" customFormat="1" outlineLevel="1">
      <c r="A26" s="41" t="s">
        <v>4</v>
      </c>
      <c r="B26" s="23">
        <f>B20+B22+B23+B24+B25</f>
        <v>-66905</v>
      </c>
      <c r="C26" s="23">
        <f>C20+C22+C23+C24+C25</f>
        <v>-74176</v>
      </c>
      <c r="D26" s="23"/>
      <c r="E26" s="23">
        <f>E20+E22+E23+E24+E25</f>
        <v>-81859</v>
      </c>
      <c r="F26" s="23"/>
      <c r="G26" s="23">
        <v>-80641</v>
      </c>
      <c r="H26" s="23"/>
      <c r="I26" s="23">
        <v>-87353</v>
      </c>
      <c r="J26" s="23"/>
      <c r="K26" s="23">
        <v>-111109</v>
      </c>
      <c r="L26" s="456">
        <v>-135573</v>
      </c>
    </row>
    <row r="27" spans="1:12" ht="13.15">
      <c r="A27" s="9" t="s">
        <v>54</v>
      </c>
      <c r="B27" s="142"/>
      <c r="C27" s="142"/>
      <c r="D27" s="142"/>
      <c r="E27" s="142"/>
      <c r="F27" s="142"/>
      <c r="G27" s="142"/>
      <c r="H27" s="142"/>
      <c r="I27" s="142"/>
      <c r="J27" s="142"/>
      <c r="K27" s="142"/>
      <c r="L27" s="457"/>
    </row>
    <row r="28" spans="1:12">
      <c r="A28" s="3" t="s">
        <v>2</v>
      </c>
      <c r="B28" s="119">
        <v>8962</v>
      </c>
      <c r="C28" s="119">
        <v>10263</v>
      </c>
      <c r="D28" s="119"/>
      <c r="E28" s="119">
        <v>11198</v>
      </c>
      <c r="F28" s="119"/>
      <c r="G28" s="119">
        <v>10658</v>
      </c>
      <c r="H28" s="119"/>
      <c r="I28" s="119">
        <v>11874</v>
      </c>
      <c r="J28" s="119"/>
      <c r="K28" s="119">
        <v>14425</v>
      </c>
      <c r="L28" s="458">
        <v>18488</v>
      </c>
    </row>
    <row r="29" spans="1:12">
      <c r="A29" s="3" t="s">
        <v>191</v>
      </c>
      <c r="B29" s="119">
        <v>4924</v>
      </c>
      <c r="C29" s="119">
        <v>5522</v>
      </c>
      <c r="D29" s="119"/>
      <c r="E29" s="119">
        <v>5792</v>
      </c>
      <c r="F29" s="119"/>
      <c r="G29" s="119">
        <v>5519</v>
      </c>
      <c r="H29" s="119"/>
      <c r="I29" s="119">
        <v>7066</v>
      </c>
      <c r="J29" s="119"/>
      <c r="K29" s="119">
        <v>8407</v>
      </c>
      <c r="L29" s="458">
        <v>9607</v>
      </c>
    </row>
    <row r="30" spans="1:12">
      <c r="A30" s="3" t="s">
        <v>3</v>
      </c>
      <c r="B30" s="119">
        <v>4194</v>
      </c>
      <c r="C30" s="119">
        <v>4188</v>
      </c>
      <c r="D30" s="119"/>
      <c r="E30" s="119">
        <v>4069</v>
      </c>
      <c r="F30" s="119"/>
      <c r="G30" s="119">
        <v>2422</v>
      </c>
      <c r="H30" s="119"/>
      <c r="I30" s="119">
        <v>3976</v>
      </c>
      <c r="J30" s="119"/>
      <c r="K30" s="119">
        <v>4597</v>
      </c>
      <c r="L30" s="458">
        <v>6183</v>
      </c>
    </row>
    <row r="31" spans="1:12">
      <c r="A31" s="3" t="s">
        <v>193</v>
      </c>
      <c r="B31" s="119">
        <v>1705</v>
      </c>
      <c r="C31" s="119">
        <v>2006</v>
      </c>
      <c r="D31" s="119"/>
      <c r="E31" s="119">
        <v>2308</v>
      </c>
      <c r="F31" s="119"/>
      <c r="G31" s="119">
        <v>1594</v>
      </c>
      <c r="H31" s="119"/>
      <c r="I31" s="119">
        <v>2121</v>
      </c>
      <c r="J31" s="119"/>
      <c r="K31" s="119">
        <v>3525</v>
      </c>
      <c r="L31" s="458">
        <v>5191</v>
      </c>
    </row>
    <row r="32" spans="1:12">
      <c r="A32" s="3" t="s">
        <v>341</v>
      </c>
      <c r="B32" s="120">
        <v>-1037</v>
      </c>
      <c r="C32" s="120">
        <v>-792</v>
      </c>
      <c r="D32" s="120"/>
      <c r="E32" s="120">
        <v>-1470</v>
      </c>
      <c r="F32" s="120"/>
      <c r="G32" s="120">
        <v>-1047</v>
      </c>
      <c r="H32" s="120"/>
      <c r="I32" s="120">
        <v>-1478</v>
      </c>
      <c r="J32" s="120"/>
      <c r="K32" s="120">
        <v>-738</v>
      </c>
      <c r="L32" s="459">
        <v>-2378</v>
      </c>
    </row>
    <row r="33" spans="1:12">
      <c r="A33" s="3"/>
      <c r="B33" s="22"/>
      <c r="L33" s="341"/>
    </row>
    <row r="34" spans="1:12" s="7" customFormat="1" ht="13.15">
      <c r="A34" s="40" t="s">
        <v>54</v>
      </c>
      <c r="B34" s="56">
        <f t="shared" ref="B34:I34" si="5">SUM(B28:B32)</f>
        <v>18748</v>
      </c>
      <c r="C34" s="56">
        <f t="shared" si="5"/>
        <v>21187</v>
      </c>
      <c r="D34" s="56"/>
      <c r="E34" s="56">
        <f t="shared" si="5"/>
        <v>21897</v>
      </c>
      <c r="F34" s="56"/>
      <c r="G34" s="56">
        <f t="shared" si="5"/>
        <v>19146</v>
      </c>
      <c r="H34" s="56"/>
      <c r="I34" s="56">
        <f t="shared" si="5"/>
        <v>23559</v>
      </c>
      <c r="J34" s="56"/>
      <c r="K34" s="56">
        <f t="shared" ref="K34" si="6">SUM(K28:K32)</f>
        <v>30216</v>
      </c>
      <c r="L34" s="453">
        <f>SUM(L28:L32)</f>
        <v>37091</v>
      </c>
    </row>
    <row r="35" spans="1:12">
      <c r="A35" s="3"/>
      <c r="B35" s="3"/>
      <c r="L35" s="341"/>
    </row>
    <row r="36" spans="1:12" ht="13.15">
      <c r="A36" s="6" t="s">
        <v>30</v>
      </c>
      <c r="B36" s="22"/>
      <c r="L36" s="341"/>
    </row>
    <row r="37" spans="1:12">
      <c r="A37" s="3" t="s">
        <v>2</v>
      </c>
      <c r="B37" s="123">
        <f t="shared" ref="B37:B40" si="7">+B28/B14</f>
        <v>0.2302435515363272</v>
      </c>
      <c r="C37" s="123">
        <f t="shared" ref="C37:I40" si="8">+C28/C14</f>
        <v>0.2333985263349404</v>
      </c>
      <c r="D37" s="123"/>
      <c r="E37" s="123">
        <f t="shared" ref="E37" si="9">+E28/E14</f>
        <v>0.23190987035579672</v>
      </c>
      <c r="F37" s="123"/>
      <c r="G37" s="123">
        <f t="shared" si="8"/>
        <v>0.22518963003655265</v>
      </c>
      <c r="H37" s="123"/>
      <c r="I37" s="123">
        <f t="shared" si="8"/>
        <v>0.23912036570876211</v>
      </c>
      <c r="J37" s="123"/>
      <c r="K37" s="123">
        <f t="shared" ref="K37:L40" si="10">+K28/K14</f>
        <v>0.23625077794883553</v>
      </c>
      <c r="L37" s="486">
        <f t="shared" si="10"/>
        <v>0.24470563320626854</v>
      </c>
    </row>
    <row r="38" spans="1:12">
      <c r="A38" s="3" t="s">
        <v>191</v>
      </c>
      <c r="B38" s="123">
        <f t="shared" si="7"/>
        <v>0.25247397836230323</v>
      </c>
      <c r="C38" s="123">
        <f t="shared" si="8"/>
        <v>0.25092016176671061</v>
      </c>
      <c r="D38" s="123"/>
      <c r="E38" s="123">
        <f t="shared" ref="E38" si="11">+E29/E15</f>
        <v>0.24573610521849809</v>
      </c>
      <c r="F38" s="123"/>
      <c r="G38" s="123">
        <f t="shared" si="8"/>
        <v>0.22357707109580718</v>
      </c>
      <c r="H38" s="123"/>
      <c r="I38" s="123">
        <f t="shared" si="8"/>
        <v>0.24182894691810122</v>
      </c>
      <c r="J38" s="123"/>
      <c r="K38" s="123">
        <f t="shared" ref="K38" si="12">+K29/K15</f>
        <v>0.21589070645335251</v>
      </c>
      <c r="L38" s="486">
        <f t="shared" si="10"/>
        <v>0.22439970101840606</v>
      </c>
    </row>
    <row r="39" spans="1:12">
      <c r="A39" s="3" t="s">
        <v>3</v>
      </c>
      <c r="B39" s="123">
        <f t="shared" si="7"/>
        <v>0.25524922402775241</v>
      </c>
      <c r="C39" s="123">
        <f t="shared" si="8"/>
        <v>0.23353593932972733</v>
      </c>
      <c r="D39" s="123"/>
      <c r="E39" s="123">
        <f t="shared" ref="E39" si="13">+E30/E16</f>
        <v>0.21745404018811457</v>
      </c>
      <c r="F39" s="123"/>
      <c r="G39" s="123">
        <f t="shared" si="8"/>
        <v>0.14972799208704254</v>
      </c>
      <c r="H39" s="123"/>
      <c r="I39" s="123">
        <f t="shared" si="8"/>
        <v>0.2047268420781628</v>
      </c>
      <c r="J39" s="123"/>
      <c r="K39" s="123">
        <f t="shared" ref="K39" si="14">+K30/K16</f>
        <v>0.19980875385752161</v>
      </c>
      <c r="L39" s="486">
        <f t="shared" si="10"/>
        <v>0.2173057322602186</v>
      </c>
    </row>
    <row r="40" spans="1:12">
      <c r="A40" s="3" t="s">
        <v>193</v>
      </c>
      <c r="B40" s="123">
        <f t="shared" si="7"/>
        <v>0.15200142640634751</v>
      </c>
      <c r="C40" s="123">
        <f t="shared" si="8"/>
        <v>0.16658362398272711</v>
      </c>
      <c r="D40" s="123"/>
      <c r="E40" s="123">
        <f t="shared" ref="E40" si="15">+E31/E17</f>
        <v>0.16586417535034137</v>
      </c>
      <c r="F40" s="123"/>
      <c r="G40" s="123">
        <f t="shared" si="8"/>
        <v>0.13167024615892944</v>
      </c>
      <c r="H40" s="123"/>
      <c r="I40" s="123">
        <f t="shared" si="8"/>
        <v>0.16026900408039899</v>
      </c>
      <c r="J40" s="123"/>
      <c r="K40" s="123">
        <f t="shared" ref="K40" si="16">+K31/K17</f>
        <v>0.18501023460872304</v>
      </c>
      <c r="L40" s="486">
        <f t="shared" si="10"/>
        <v>0.19298115171567717</v>
      </c>
    </row>
    <row r="41" spans="1:12">
      <c r="A41" s="3"/>
      <c r="B41" s="125"/>
      <c r="C41" s="125"/>
      <c r="D41" s="125"/>
      <c r="E41" s="125"/>
      <c r="F41" s="125"/>
      <c r="G41" s="125"/>
      <c r="H41" s="125"/>
      <c r="I41" s="125"/>
      <c r="J41" s="125"/>
      <c r="K41" s="125"/>
      <c r="L41" s="460"/>
    </row>
    <row r="42" spans="1:12" ht="13.15">
      <c r="A42" s="40" t="s">
        <v>30</v>
      </c>
      <c r="B42" s="170">
        <f t="shared" ref="B42:I42" si="17">+B34/B19</f>
        <v>0.21888316813188097</v>
      </c>
      <c r="C42" s="170">
        <f t="shared" si="17"/>
        <v>0.22217212126296362</v>
      </c>
      <c r="D42" s="170"/>
      <c r="E42" s="170">
        <f t="shared" si="17"/>
        <v>0.21104321677782489</v>
      </c>
      <c r="F42" s="170"/>
      <c r="G42" s="170">
        <f t="shared" si="17"/>
        <v>0.1918686802890156</v>
      </c>
      <c r="H42" s="170"/>
      <c r="I42" s="170">
        <f t="shared" si="17"/>
        <v>0.21241164166185805</v>
      </c>
      <c r="J42" s="170"/>
      <c r="K42" s="170">
        <f t="shared" ref="K42:L42" si="18">+K34/K19</f>
        <v>0.21380505926056961</v>
      </c>
      <c r="L42" s="487">
        <f t="shared" si="18"/>
        <v>0.21481605893527314</v>
      </c>
    </row>
    <row r="43" spans="1:12">
      <c r="A43" s="3"/>
      <c r="B43" s="21"/>
      <c r="L43" s="341"/>
    </row>
    <row r="44" spans="1:12">
      <c r="A44" s="3" t="s">
        <v>31</v>
      </c>
      <c r="B44" s="22">
        <v>-1157</v>
      </c>
      <c r="C44" s="1">
        <v>-343</v>
      </c>
      <c r="E44" s="1">
        <v>-325</v>
      </c>
      <c r="G44" s="1">
        <v>-321</v>
      </c>
      <c r="I44" s="1">
        <v>-149</v>
      </c>
      <c r="K44" s="1">
        <v>-172</v>
      </c>
      <c r="L44" s="341">
        <v>-649</v>
      </c>
    </row>
    <row r="45" spans="1:12" outlineLevel="1">
      <c r="A45" s="3" t="s">
        <v>6</v>
      </c>
      <c r="B45" s="23">
        <v>-1071</v>
      </c>
      <c r="C45" s="23">
        <v>-644</v>
      </c>
      <c r="D45" s="23"/>
      <c r="E45" s="23">
        <v>-359</v>
      </c>
      <c r="F45" s="23"/>
      <c r="G45" s="23">
        <v>-245</v>
      </c>
      <c r="H45" s="23"/>
      <c r="I45" s="23">
        <v>-234</v>
      </c>
      <c r="J45" s="23"/>
      <c r="K45" s="23">
        <v>-166</v>
      </c>
      <c r="L45" s="461">
        <v>-521</v>
      </c>
    </row>
    <row r="46" spans="1:12" s="7" customFormat="1" ht="13.15">
      <c r="A46" s="40" t="s">
        <v>32</v>
      </c>
      <c r="B46" s="56">
        <f t="shared" ref="B46:I46" si="19">+B34+B44</f>
        <v>17591</v>
      </c>
      <c r="C46" s="56">
        <f t="shared" si="19"/>
        <v>20844</v>
      </c>
      <c r="D46" s="56"/>
      <c r="E46" s="56">
        <f t="shared" si="19"/>
        <v>21572</v>
      </c>
      <c r="F46" s="56"/>
      <c r="G46" s="56">
        <f t="shared" si="19"/>
        <v>18825</v>
      </c>
      <c r="H46" s="56"/>
      <c r="I46" s="56">
        <f t="shared" si="19"/>
        <v>23410</v>
      </c>
      <c r="J46" s="56"/>
      <c r="K46" s="56">
        <f>+K34+K44</f>
        <v>30044</v>
      </c>
      <c r="L46" s="453">
        <f t="shared" ref="L46" si="20">+L34+L44</f>
        <v>36442</v>
      </c>
    </row>
    <row r="47" spans="1:12" s="7" customFormat="1" ht="13.15">
      <c r="A47" s="3" t="s">
        <v>186</v>
      </c>
      <c r="B47" s="21">
        <f t="shared" ref="B47:I47" si="21">B46/B19</f>
        <v>0.20537517658459131</v>
      </c>
      <c r="C47" s="21">
        <f t="shared" si="21"/>
        <v>0.21857533844363117</v>
      </c>
      <c r="D47" s="21"/>
      <c r="E47" s="21">
        <f t="shared" si="21"/>
        <v>0.20791086780523535</v>
      </c>
      <c r="F47" s="21"/>
      <c r="G47" s="21">
        <f t="shared" si="21"/>
        <v>0.18865182839448025</v>
      </c>
      <c r="H47" s="21"/>
      <c r="I47" s="21">
        <f t="shared" si="21"/>
        <v>0.21106823427582228</v>
      </c>
      <c r="J47" s="21"/>
      <c r="K47" s="21">
        <f t="shared" ref="K47:L47" si="22">K46/K19</f>
        <v>0.21258800636830003</v>
      </c>
      <c r="L47" s="462">
        <f t="shared" si="22"/>
        <v>0.21105731362646526</v>
      </c>
    </row>
    <row r="48" spans="1:12">
      <c r="A48" s="3"/>
      <c r="B48" s="20"/>
      <c r="L48" s="341"/>
    </row>
    <row r="49" spans="1:12">
      <c r="A49" s="3" t="s">
        <v>33</v>
      </c>
      <c r="B49" s="22">
        <v>-4930</v>
      </c>
      <c r="C49" s="22">
        <v>-4508</v>
      </c>
      <c r="D49" s="22"/>
      <c r="E49" s="22">
        <v>-5029</v>
      </c>
      <c r="F49" s="22"/>
      <c r="G49" s="22">
        <v>-4042</v>
      </c>
      <c r="H49" s="22"/>
      <c r="I49" s="22">
        <v>-5276</v>
      </c>
      <c r="J49" s="22"/>
      <c r="K49" s="22">
        <v>-6562</v>
      </c>
      <c r="L49" s="452">
        <v>-8390</v>
      </c>
    </row>
    <row r="50" spans="1:12">
      <c r="A50" s="3" t="s">
        <v>88</v>
      </c>
      <c r="B50" s="20"/>
      <c r="C50" s="20"/>
      <c r="D50" s="20"/>
      <c r="E50" s="20"/>
      <c r="F50" s="20"/>
      <c r="G50" s="20"/>
      <c r="H50" s="20"/>
      <c r="I50" s="20"/>
      <c r="J50" s="20"/>
      <c r="K50" s="20"/>
      <c r="L50" s="463"/>
    </row>
    <row r="51" spans="1:12" ht="13.15">
      <c r="A51" s="40" t="s">
        <v>55</v>
      </c>
      <c r="B51" s="56">
        <f t="shared" ref="B51:I51" si="23">+B46+B49</f>
        <v>12661</v>
      </c>
      <c r="C51" s="56">
        <f t="shared" si="23"/>
        <v>16336</v>
      </c>
      <c r="D51" s="56"/>
      <c r="E51" s="56">
        <f t="shared" si="23"/>
        <v>16543</v>
      </c>
      <c r="F51" s="56"/>
      <c r="G51" s="56">
        <f t="shared" si="23"/>
        <v>14783</v>
      </c>
      <c r="H51" s="56"/>
      <c r="I51" s="56">
        <f t="shared" si="23"/>
        <v>18134</v>
      </c>
      <c r="J51" s="56"/>
      <c r="K51" s="56">
        <f t="shared" ref="K51:L51" si="24">+K46+K49</f>
        <v>23482</v>
      </c>
      <c r="L51" s="453">
        <f t="shared" si="24"/>
        <v>28052</v>
      </c>
    </row>
    <row r="52" spans="1:12">
      <c r="A52" s="3" t="s">
        <v>56</v>
      </c>
      <c r="B52" s="22">
        <v>4013</v>
      </c>
      <c r="C52" s="22">
        <v>90099</v>
      </c>
      <c r="D52" s="22"/>
      <c r="E52" s="22">
        <v>0</v>
      </c>
      <c r="F52" s="22"/>
      <c r="G52" s="22">
        <v>0</v>
      </c>
      <c r="H52" s="22"/>
      <c r="I52" s="22">
        <v>0</v>
      </c>
      <c r="J52" s="22"/>
      <c r="K52" s="22">
        <v>0</v>
      </c>
      <c r="L52" s="580">
        <v>0</v>
      </c>
    </row>
    <row r="53" spans="1:12" s="7" customFormat="1" ht="13.15">
      <c r="A53" s="40" t="s">
        <v>34</v>
      </c>
      <c r="B53" s="57">
        <f t="shared" ref="B53:I53" si="25">B51+B52</f>
        <v>16674</v>
      </c>
      <c r="C53" s="57">
        <f t="shared" si="25"/>
        <v>106435</v>
      </c>
      <c r="D53" s="57"/>
      <c r="E53" s="57">
        <f t="shared" si="25"/>
        <v>16543</v>
      </c>
      <c r="F53" s="57"/>
      <c r="G53" s="57">
        <f t="shared" si="25"/>
        <v>14783</v>
      </c>
      <c r="H53" s="57"/>
      <c r="I53" s="57">
        <f t="shared" si="25"/>
        <v>18134</v>
      </c>
      <c r="J53" s="57"/>
      <c r="K53" s="57">
        <f t="shared" ref="K53:L53" si="26">K51+K52</f>
        <v>23482</v>
      </c>
      <c r="L53" s="464">
        <f t="shared" si="26"/>
        <v>28052</v>
      </c>
    </row>
    <row r="54" spans="1:12" s="7" customFormat="1" ht="13.15">
      <c r="A54" s="3" t="s">
        <v>35</v>
      </c>
      <c r="B54" s="24">
        <f t="shared" ref="B54:I54" si="27">B51/B19</f>
        <v>0.1478173560762612</v>
      </c>
      <c r="C54" s="24">
        <f t="shared" si="27"/>
        <v>0.1713033356752619</v>
      </c>
      <c r="D54" s="24"/>
      <c r="E54" s="24">
        <f t="shared" si="27"/>
        <v>0.1594413817032268</v>
      </c>
      <c r="F54" s="24"/>
      <c r="G54" s="24">
        <f t="shared" si="27"/>
        <v>0.14814555002154589</v>
      </c>
      <c r="H54" s="24"/>
      <c r="I54" s="24">
        <f t="shared" si="27"/>
        <v>0.16349899019042125</v>
      </c>
      <c r="J54" s="24"/>
      <c r="K54" s="24">
        <f t="shared" ref="K54:L54" si="28">K51/K19</f>
        <v>0.16615602335043339</v>
      </c>
      <c r="L54" s="465">
        <f t="shared" si="28"/>
        <v>0.16246582958810174</v>
      </c>
    </row>
    <row r="55" spans="1:12" s="7" customFormat="1" ht="13.15">
      <c r="A55" s="1" t="s">
        <v>90</v>
      </c>
      <c r="B55" s="10">
        <v>16652</v>
      </c>
      <c r="C55" s="10">
        <v>106164</v>
      </c>
      <c r="D55" s="10"/>
      <c r="E55" s="10">
        <v>16522</v>
      </c>
      <c r="F55" s="10"/>
      <c r="G55" s="10">
        <v>14779</v>
      </c>
      <c r="H55" s="10"/>
      <c r="I55" s="10">
        <v>18130</v>
      </c>
      <c r="J55" s="10"/>
      <c r="K55" s="10">
        <v>23477</v>
      </c>
      <c r="L55" s="450">
        <v>28040</v>
      </c>
    </row>
    <row r="56" spans="1:12" s="7" customFormat="1" ht="13.15">
      <c r="A56" s="1" t="s">
        <v>89</v>
      </c>
      <c r="B56" s="10">
        <v>22</v>
      </c>
      <c r="C56" s="10">
        <v>271</v>
      </c>
      <c r="D56" s="10"/>
      <c r="E56" s="10">
        <v>21</v>
      </c>
      <c r="F56" s="10"/>
      <c r="G56" s="10">
        <v>4</v>
      </c>
      <c r="H56" s="10"/>
      <c r="I56" s="10">
        <v>4</v>
      </c>
      <c r="J56" s="10"/>
      <c r="K56" s="10">
        <v>5</v>
      </c>
      <c r="L56" s="450">
        <v>12</v>
      </c>
    </row>
    <row r="57" spans="1:12" s="7" customFormat="1" ht="13.15">
      <c r="A57" s="6"/>
      <c r="B57" s="24"/>
      <c r="L57" s="454"/>
    </row>
    <row r="58" spans="1:12">
      <c r="A58" s="48" t="s">
        <v>181</v>
      </c>
      <c r="B58" s="110">
        <f>SUM(B59:B63)</f>
        <v>-76</v>
      </c>
      <c r="C58" s="110">
        <f>SUM(C59:C63)</f>
        <v>52</v>
      </c>
      <c r="D58" s="110"/>
      <c r="E58" s="110">
        <v>-780</v>
      </c>
      <c r="F58" s="110"/>
      <c r="G58" s="110">
        <v>-852</v>
      </c>
      <c r="H58" s="110"/>
      <c r="I58" s="110">
        <v>-687</v>
      </c>
      <c r="J58" s="110"/>
      <c r="K58" s="110">
        <v>151</v>
      </c>
      <c r="L58" s="580">
        <v>-1126</v>
      </c>
    </row>
    <row r="59" spans="1:12" outlineLevel="1">
      <c r="A59" s="3" t="s">
        <v>2</v>
      </c>
      <c r="B59" s="22"/>
      <c r="L59" s="341"/>
    </row>
    <row r="60" spans="1:12" outlineLevel="1">
      <c r="A60" s="3" t="s">
        <v>191</v>
      </c>
      <c r="B60" s="106"/>
      <c r="G60" s="1">
        <v>-300</v>
      </c>
      <c r="L60" s="341"/>
    </row>
    <row r="61" spans="1:12" outlineLevel="1">
      <c r="A61" s="3" t="s">
        <v>3</v>
      </c>
      <c r="B61" s="106">
        <v>380</v>
      </c>
      <c r="E61" s="1">
        <v>-117</v>
      </c>
      <c r="G61" s="1">
        <v>-190</v>
      </c>
      <c r="L61" s="341"/>
    </row>
    <row r="62" spans="1:12" outlineLevel="1">
      <c r="A62" s="3" t="s">
        <v>193</v>
      </c>
      <c r="B62" s="106">
        <v>-30</v>
      </c>
      <c r="C62" s="1">
        <v>109</v>
      </c>
      <c r="G62" s="1">
        <v>-50</v>
      </c>
      <c r="L62" s="341"/>
    </row>
    <row r="63" spans="1:12" outlineLevel="1">
      <c r="A63" s="3" t="s">
        <v>5</v>
      </c>
      <c r="B63" s="260">
        <v>-426</v>
      </c>
      <c r="C63" s="1">
        <v>-57</v>
      </c>
      <c r="E63" s="1">
        <v>-663</v>
      </c>
      <c r="G63" s="1">
        <v>-312</v>
      </c>
      <c r="I63" s="1">
        <v>-687</v>
      </c>
      <c r="K63" s="1">
        <v>151</v>
      </c>
      <c r="L63" s="450">
        <v>-1126</v>
      </c>
    </row>
    <row r="64" spans="1:12">
      <c r="A64" s="55" t="s">
        <v>36</v>
      </c>
      <c r="B64" s="77">
        <f t="shared" ref="B64:I64" si="29">+B34-B59-B60-B61-B62-B63</f>
        <v>18824</v>
      </c>
      <c r="C64" s="77">
        <f t="shared" si="29"/>
        <v>21135</v>
      </c>
      <c r="D64" s="77"/>
      <c r="E64" s="77">
        <f t="shared" si="29"/>
        <v>22677</v>
      </c>
      <c r="F64" s="77"/>
      <c r="G64" s="77">
        <f t="shared" si="29"/>
        <v>19998</v>
      </c>
      <c r="H64" s="77"/>
      <c r="I64" s="77">
        <f t="shared" si="29"/>
        <v>24246</v>
      </c>
      <c r="J64" s="77"/>
      <c r="K64" s="77">
        <f t="shared" ref="K64:L64" si="30">+K34-K59-K60-K61-K62-K63</f>
        <v>30065</v>
      </c>
      <c r="L64" s="466">
        <f t="shared" si="30"/>
        <v>38217</v>
      </c>
    </row>
    <row r="65" spans="1:12" ht="13.15">
      <c r="A65" s="6"/>
      <c r="B65" s="25"/>
      <c r="L65" s="341"/>
    </row>
    <row r="66" spans="1:12">
      <c r="A66" s="5" t="s">
        <v>37</v>
      </c>
      <c r="B66" s="147"/>
      <c r="C66" s="147"/>
      <c r="D66" s="147"/>
      <c r="E66" s="147"/>
      <c r="F66" s="147"/>
      <c r="G66" s="147"/>
      <c r="H66" s="147"/>
      <c r="I66" s="147"/>
      <c r="J66" s="147"/>
      <c r="K66" s="147"/>
      <c r="L66" s="467"/>
    </row>
    <row r="67" spans="1:12" outlineLevel="1">
      <c r="A67" s="3" t="s">
        <v>2</v>
      </c>
      <c r="B67" s="24">
        <f t="shared" ref="B67:C70" si="31">(B28-B59)/B14</f>
        <v>0.2302435515363272</v>
      </c>
      <c r="C67" s="24">
        <f t="shared" si="31"/>
        <v>0.2333985263349404</v>
      </c>
      <c r="D67" s="24"/>
      <c r="E67" s="24">
        <f t="shared" ref="E67:I67" si="32">(E28-E59)/E14</f>
        <v>0.23190987035579672</v>
      </c>
      <c r="F67" s="24"/>
      <c r="G67" s="24">
        <f t="shared" si="32"/>
        <v>0.22518963003655265</v>
      </c>
      <c r="H67" s="24"/>
      <c r="I67" s="24">
        <f t="shared" si="32"/>
        <v>0.23912036570876211</v>
      </c>
      <c r="J67" s="24"/>
      <c r="K67" s="24">
        <f t="shared" ref="K67:L70" si="33">(K28-K59)/K14</f>
        <v>0.23625077794883553</v>
      </c>
      <c r="L67" s="676">
        <f>(L28-L59)/L14</f>
        <v>0.24470563320626854</v>
      </c>
    </row>
    <row r="68" spans="1:12" outlineLevel="1">
      <c r="A68" s="3" t="s">
        <v>191</v>
      </c>
      <c r="B68" s="24">
        <f t="shared" si="31"/>
        <v>0.25247397836230323</v>
      </c>
      <c r="C68" s="24">
        <f t="shared" si="31"/>
        <v>0.25092016176671061</v>
      </c>
      <c r="D68" s="24"/>
      <c r="E68" s="24">
        <f t="shared" ref="E68:I68" si="34">(E29-E60)/E15</f>
        <v>0.24573610521849809</v>
      </c>
      <c r="F68" s="24"/>
      <c r="G68" s="24">
        <f t="shared" si="34"/>
        <v>0.2357302005266356</v>
      </c>
      <c r="H68" s="24"/>
      <c r="I68" s="24">
        <f t="shared" si="34"/>
        <v>0.24182894691810122</v>
      </c>
      <c r="J68" s="24"/>
      <c r="K68" s="24">
        <f t="shared" ref="K68" si="35">(K29-K60)/K15</f>
        <v>0.21589070645335251</v>
      </c>
      <c r="L68" s="465">
        <f t="shared" si="33"/>
        <v>0.22439970101840606</v>
      </c>
    </row>
    <row r="69" spans="1:12" outlineLevel="1">
      <c r="A69" s="3" t="s">
        <v>3</v>
      </c>
      <c r="B69" s="24">
        <f t="shared" si="31"/>
        <v>0.23212220802142292</v>
      </c>
      <c r="C69" s="24">
        <f t="shared" si="31"/>
        <v>0.23353593932972733</v>
      </c>
      <c r="D69" s="24"/>
      <c r="E69" s="24">
        <f t="shared" ref="E69:I69" si="36">(E30-E61)/E16</f>
        <v>0.22370671227020095</v>
      </c>
      <c r="F69" s="24"/>
      <c r="G69" s="24">
        <f t="shared" si="36"/>
        <v>0.16147378832838774</v>
      </c>
      <c r="H69" s="24"/>
      <c r="I69" s="24">
        <f t="shared" si="36"/>
        <v>0.2047268420781628</v>
      </c>
      <c r="J69" s="24"/>
      <c r="K69" s="24">
        <f t="shared" ref="K69" si="37">(K30-K61)/K16</f>
        <v>0.19980875385752161</v>
      </c>
      <c r="L69" s="465">
        <f t="shared" si="33"/>
        <v>0.2173057322602186</v>
      </c>
    </row>
    <row r="70" spans="1:12" outlineLevel="1">
      <c r="A70" s="3" t="s">
        <v>193</v>
      </c>
      <c r="B70" s="24">
        <f t="shared" si="31"/>
        <v>0.15467593830792548</v>
      </c>
      <c r="C70" s="24">
        <f t="shared" si="31"/>
        <v>0.15753197143331674</v>
      </c>
      <c r="D70" s="24"/>
      <c r="E70" s="24">
        <f t="shared" ref="E70:I70" si="38">(E31-E62)/E17</f>
        <v>0.16586417535034137</v>
      </c>
      <c r="F70" s="24"/>
      <c r="G70" s="24">
        <f t="shared" si="38"/>
        <v>0.13580042953907154</v>
      </c>
      <c r="H70" s="24"/>
      <c r="I70" s="24">
        <f t="shared" si="38"/>
        <v>0.16026900408039899</v>
      </c>
      <c r="J70" s="24"/>
      <c r="K70" s="24">
        <f t="shared" ref="K70" si="39">(K31-K62)/K17</f>
        <v>0.18501023460872304</v>
      </c>
      <c r="L70" s="465">
        <f t="shared" si="33"/>
        <v>0.19298115171567717</v>
      </c>
    </row>
    <row r="71" spans="1:12" outlineLevel="1">
      <c r="A71" s="3"/>
      <c r="B71" s="3"/>
      <c r="L71" s="677"/>
    </row>
    <row r="72" spans="1:12">
      <c r="A72" s="55" t="s">
        <v>38</v>
      </c>
      <c r="B72" s="153">
        <f t="shared" ref="B72:I72" si="40">+B64/B19</f>
        <v>0.21977046921882479</v>
      </c>
      <c r="C72" s="153">
        <f t="shared" si="40"/>
        <v>0.22162683640405609</v>
      </c>
      <c r="D72" s="153"/>
      <c r="E72" s="153">
        <f t="shared" si="40"/>
        <v>0.21856085431203978</v>
      </c>
      <c r="F72" s="153"/>
      <c r="G72" s="153">
        <f t="shared" si="40"/>
        <v>0.2004068666259132</v>
      </c>
      <c r="H72" s="153"/>
      <c r="I72" s="153">
        <f t="shared" si="40"/>
        <v>0.21860574148874784</v>
      </c>
      <c r="J72" s="153"/>
      <c r="K72" s="153">
        <f t="shared" ref="K72" si="41">+K64/K19</f>
        <v>0.21273660003537945</v>
      </c>
      <c r="L72" s="468">
        <f>+L64/L19</f>
        <v>0.22133739517212622</v>
      </c>
    </row>
    <row r="73" spans="1:12">
      <c r="A73" s="3"/>
      <c r="B73" s="27"/>
      <c r="L73" s="341"/>
    </row>
    <row r="74" spans="1:12" ht="12.75" customHeight="1">
      <c r="A74" s="3" t="s">
        <v>77</v>
      </c>
      <c r="B74" s="248">
        <v>1214.0999999999999</v>
      </c>
      <c r="C74" s="248">
        <v>4853.9022130000003</v>
      </c>
      <c r="D74" s="318" t="s">
        <v>331</v>
      </c>
      <c r="E74" s="248">
        <v>4858.8451100000002</v>
      </c>
      <c r="F74" s="318" t="s">
        <v>331</v>
      </c>
      <c r="G74" s="248">
        <v>4861.6948400000001</v>
      </c>
      <c r="H74" s="318" t="s">
        <v>331</v>
      </c>
      <c r="I74" s="248">
        <v>4870.932992</v>
      </c>
      <c r="J74" s="318" t="s">
        <v>331</v>
      </c>
      <c r="K74" s="248">
        <v>4868.3999999999996</v>
      </c>
      <c r="L74" s="469">
        <v>4871.3999999999996</v>
      </c>
    </row>
    <row r="75" spans="1:12" ht="12.75" customHeight="1">
      <c r="A75" s="5" t="s">
        <v>85</v>
      </c>
      <c r="B75" s="435">
        <v>1215.8</v>
      </c>
      <c r="C75" s="435">
        <v>4861.1471350000002</v>
      </c>
      <c r="D75" s="545" t="s">
        <v>331</v>
      </c>
      <c r="E75" s="435">
        <v>4863.0963400000001</v>
      </c>
      <c r="F75" s="545" t="s">
        <v>331</v>
      </c>
      <c r="G75" s="435">
        <v>4868.9856200000004</v>
      </c>
      <c r="H75" s="545" t="s">
        <v>331</v>
      </c>
      <c r="I75" s="435">
        <v>4882.0828140000003</v>
      </c>
      <c r="J75" s="545" t="s">
        <v>331</v>
      </c>
      <c r="K75" s="435">
        <v>4875.8999999999996</v>
      </c>
      <c r="L75" s="470">
        <v>4878.8999999999996</v>
      </c>
    </row>
    <row r="77" spans="1:12" ht="14.65">
      <c r="A77" s="41" t="s">
        <v>338</v>
      </c>
      <c r="K77" s="10"/>
      <c r="L77" s="10"/>
    </row>
    <row r="78" spans="1:12" ht="14.65">
      <c r="A78" s="41" t="s">
        <v>419</v>
      </c>
      <c r="K78" s="678"/>
      <c r="L78" s="678"/>
    </row>
  </sheetData>
  <dataConsolidate/>
  <phoneticPr fontId="16" type="noConversion"/>
  <pageMargins left="0.70866141732283472" right="0.70866141732283472" top="0.74803149606299213" bottom="0.74803149606299213" header="0.31496062992125984" footer="0.31496062992125984"/>
  <pageSetup paperSize="9" scale="71"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47"/>
  <sheetViews>
    <sheetView showGridLines="0" zoomScaleSheetLayoutView="75" workbookViewId="0"/>
  </sheetViews>
  <sheetFormatPr defaultColWidth="9.1328125" defaultRowHeight="12.75"/>
  <cols>
    <col min="1" max="1" width="49.59765625" style="1" customWidth="1"/>
    <col min="2" max="7" width="9.59765625" style="1" customWidth="1"/>
    <col min="8" max="8" width="9.86328125" style="1" customWidth="1"/>
    <col min="9" max="16384" width="9.1328125" style="1"/>
  </cols>
  <sheetData>
    <row r="1" spans="1:8" s="78" customFormat="1" ht="13.15">
      <c r="A1" s="586" t="s">
        <v>11</v>
      </c>
      <c r="B1" s="604"/>
      <c r="C1" s="604"/>
      <c r="D1" s="604"/>
      <c r="E1" s="604"/>
      <c r="F1" s="604"/>
      <c r="G1" s="604"/>
      <c r="H1" s="605"/>
    </row>
    <row r="2" spans="1:8" s="78" customFormat="1" ht="13.15">
      <c r="A2" s="586" t="s">
        <v>53</v>
      </c>
      <c r="B2" s="604"/>
      <c r="C2" s="604"/>
      <c r="D2" s="604"/>
      <c r="E2" s="604"/>
      <c r="F2" s="604"/>
      <c r="G2" s="604"/>
      <c r="H2" s="605"/>
    </row>
    <row r="3" spans="1:8" s="45" customFormat="1" ht="13.15">
      <c r="A3" s="640"/>
      <c r="B3" s="641" t="s">
        <v>26</v>
      </c>
      <c r="C3" s="641" t="s">
        <v>26</v>
      </c>
      <c r="D3" s="641" t="s">
        <v>26</v>
      </c>
      <c r="E3" s="641" t="s">
        <v>26</v>
      </c>
      <c r="F3" s="641" t="s">
        <v>26</v>
      </c>
      <c r="G3" s="641" t="s">
        <v>26</v>
      </c>
      <c r="H3" s="642" t="s">
        <v>496</v>
      </c>
    </row>
    <row r="4" spans="1:8" s="45" customFormat="1" ht="15">
      <c r="A4" s="643" t="s">
        <v>1</v>
      </c>
      <c r="B4" s="641" t="s">
        <v>310</v>
      </c>
      <c r="C4" s="641">
        <v>2018</v>
      </c>
      <c r="D4" s="641">
        <v>2019</v>
      </c>
      <c r="E4" s="641">
        <v>2020</v>
      </c>
      <c r="F4" s="641">
        <v>2021</v>
      </c>
      <c r="G4" s="641">
        <v>2022</v>
      </c>
      <c r="H4" s="642">
        <v>2023</v>
      </c>
    </row>
    <row r="5" spans="1:8" s="28" customFormat="1" ht="13.15">
      <c r="A5" s="11" t="s">
        <v>18</v>
      </c>
      <c r="B5" s="270">
        <v>35151</v>
      </c>
      <c r="C5" s="270">
        <v>30025</v>
      </c>
      <c r="D5" s="270">
        <v>36549</v>
      </c>
      <c r="E5" s="270">
        <v>45840</v>
      </c>
      <c r="F5" s="270">
        <v>50348</v>
      </c>
      <c r="G5" s="270">
        <v>67067</v>
      </c>
      <c r="H5" s="201">
        <v>67501</v>
      </c>
    </row>
    <row r="6" spans="1:8" s="28" customFormat="1" ht="13.15">
      <c r="A6" s="11" t="s">
        <v>44</v>
      </c>
      <c r="B6" s="271">
        <v>2934</v>
      </c>
      <c r="C6" s="271">
        <v>2288</v>
      </c>
      <c r="D6" s="271">
        <v>2858</v>
      </c>
      <c r="E6" s="271">
        <v>2241</v>
      </c>
      <c r="F6" s="271">
        <v>2342</v>
      </c>
      <c r="G6" s="271">
        <v>2689</v>
      </c>
      <c r="H6" s="202">
        <v>4345</v>
      </c>
    </row>
    <row r="7" spans="1:8" s="28" customFormat="1" ht="13.15">
      <c r="A7" s="11" t="s">
        <v>45</v>
      </c>
      <c r="B7" s="271">
        <v>9523</v>
      </c>
      <c r="C7" s="271">
        <v>8099</v>
      </c>
      <c r="D7" s="511">
        <v>8021</v>
      </c>
      <c r="E7" s="511">
        <v>7889</v>
      </c>
      <c r="F7" s="511">
        <v>8991</v>
      </c>
      <c r="G7" s="511">
        <v>12720</v>
      </c>
      <c r="H7" s="507">
        <v>14358</v>
      </c>
    </row>
    <row r="8" spans="1:8" s="28" customFormat="1" ht="13.15">
      <c r="A8" s="11" t="s">
        <v>347</v>
      </c>
      <c r="B8" s="271"/>
      <c r="C8" s="271"/>
      <c r="D8" s="511">
        <v>3557</v>
      </c>
      <c r="E8" s="511">
        <v>3261</v>
      </c>
      <c r="F8" s="511">
        <v>3244</v>
      </c>
      <c r="G8" s="511">
        <v>4752</v>
      </c>
      <c r="H8" s="507">
        <v>5763</v>
      </c>
    </row>
    <row r="9" spans="1:8">
      <c r="A9" s="11" t="s">
        <v>83</v>
      </c>
      <c r="B9" s="271">
        <v>2098</v>
      </c>
      <c r="C9" s="271">
        <v>901</v>
      </c>
      <c r="D9" s="511">
        <v>1795</v>
      </c>
      <c r="E9" s="511">
        <v>1706</v>
      </c>
      <c r="F9" s="511">
        <v>1962</v>
      </c>
      <c r="G9" s="511">
        <v>2668</v>
      </c>
      <c r="H9" s="507">
        <v>2276</v>
      </c>
    </row>
    <row r="10" spans="1:8" s="28" customFormat="1" ht="13.15">
      <c r="A10" s="13" t="s">
        <v>19</v>
      </c>
      <c r="B10" s="272">
        <v>1537</v>
      </c>
      <c r="C10" s="272">
        <v>1619</v>
      </c>
      <c r="D10" s="512">
        <v>1449</v>
      </c>
      <c r="E10" s="512">
        <v>1484</v>
      </c>
      <c r="F10" s="512">
        <v>1790</v>
      </c>
      <c r="G10" s="512">
        <v>2193</v>
      </c>
      <c r="H10" s="513">
        <v>2234</v>
      </c>
    </row>
    <row r="11" spans="1:8" s="28" customFormat="1" ht="13.15">
      <c r="A11" s="15" t="s">
        <v>41</v>
      </c>
      <c r="B11" s="273">
        <f t="shared" ref="B11:F11" si="0">SUM(B5:B10)</f>
        <v>51243</v>
      </c>
      <c r="C11" s="273">
        <f t="shared" si="0"/>
        <v>42932</v>
      </c>
      <c r="D11" s="514">
        <f t="shared" si="0"/>
        <v>54229</v>
      </c>
      <c r="E11" s="514">
        <f t="shared" si="0"/>
        <v>62421</v>
      </c>
      <c r="F11" s="514">
        <f t="shared" si="0"/>
        <v>68677</v>
      </c>
      <c r="G11" s="514">
        <f t="shared" ref="G11:H11" si="1">SUM(G5:G10)</f>
        <v>92089</v>
      </c>
      <c r="H11" s="515">
        <f t="shared" si="1"/>
        <v>96477</v>
      </c>
    </row>
    <row r="12" spans="1:8" s="28" customFormat="1" ht="13.15">
      <c r="A12" s="11" t="s">
        <v>12</v>
      </c>
      <c r="B12" s="271">
        <v>18810</v>
      </c>
      <c r="C12" s="271">
        <v>12718</v>
      </c>
      <c r="D12" s="511">
        <v>14501</v>
      </c>
      <c r="E12" s="511">
        <v>13450</v>
      </c>
      <c r="F12" s="511">
        <v>17801</v>
      </c>
      <c r="G12" s="511">
        <v>27219</v>
      </c>
      <c r="H12" s="507">
        <v>29283</v>
      </c>
    </row>
    <row r="13" spans="1:8" s="28" customFormat="1" ht="13.15">
      <c r="A13" s="11" t="s">
        <v>20</v>
      </c>
      <c r="B13" s="271">
        <v>29994</v>
      </c>
      <c r="C13" s="271">
        <v>24503</v>
      </c>
      <c r="D13" s="511">
        <v>27861</v>
      </c>
      <c r="E13" s="511">
        <v>25777</v>
      </c>
      <c r="F13" s="511">
        <v>30363</v>
      </c>
      <c r="G13" s="511">
        <v>40849</v>
      </c>
      <c r="H13" s="507">
        <v>45072</v>
      </c>
    </row>
    <row r="14" spans="1:8" s="28" customFormat="1" ht="13.15">
      <c r="A14" s="11" t="s">
        <v>46</v>
      </c>
      <c r="B14" s="271">
        <v>1295</v>
      </c>
      <c r="C14" s="271">
        <v>102</v>
      </c>
      <c r="D14" s="511">
        <v>125</v>
      </c>
      <c r="E14" s="511">
        <v>58</v>
      </c>
      <c r="F14" s="511">
        <v>847</v>
      </c>
      <c r="G14" s="511">
        <v>889</v>
      </c>
      <c r="H14" s="507">
        <v>965</v>
      </c>
    </row>
    <row r="15" spans="1:8" s="28" customFormat="1" ht="13.15">
      <c r="A15" s="11" t="s">
        <v>21</v>
      </c>
      <c r="B15" s="271">
        <v>24496</v>
      </c>
      <c r="C15" s="271">
        <v>16414</v>
      </c>
      <c r="D15" s="511">
        <v>15005</v>
      </c>
      <c r="E15" s="511">
        <v>11655</v>
      </c>
      <c r="F15" s="511">
        <v>18990</v>
      </c>
      <c r="G15" s="511">
        <v>11254</v>
      </c>
      <c r="H15" s="507">
        <v>10887</v>
      </c>
    </row>
    <row r="16" spans="1:8" s="28" customFormat="1" ht="13.15">
      <c r="A16" s="13" t="s">
        <v>22</v>
      </c>
      <c r="B16" s="272">
        <v>193</v>
      </c>
      <c r="C16" s="272">
        <v>1</v>
      </c>
      <c r="D16" s="512">
        <v>1</v>
      </c>
      <c r="E16" s="512">
        <v>5</v>
      </c>
      <c r="F16" s="512">
        <v>5</v>
      </c>
      <c r="G16" s="512">
        <v>1</v>
      </c>
      <c r="H16" s="513">
        <v>0</v>
      </c>
    </row>
    <row r="17" spans="1:8" s="28" customFormat="1" ht="13.15">
      <c r="A17" s="17" t="s">
        <v>42</v>
      </c>
      <c r="B17" s="274">
        <f t="shared" ref="B17:F17" si="2">SUM(B12:B16)</f>
        <v>74788</v>
      </c>
      <c r="C17" s="274">
        <f t="shared" si="2"/>
        <v>53738</v>
      </c>
      <c r="D17" s="516">
        <f t="shared" si="2"/>
        <v>57493</v>
      </c>
      <c r="E17" s="516">
        <f t="shared" si="2"/>
        <v>50945</v>
      </c>
      <c r="F17" s="516">
        <f t="shared" si="2"/>
        <v>68006</v>
      </c>
      <c r="G17" s="516">
        <f t="shared" ref="G17:H17" si="3">SUM(G12:G16)</f>
        <v>80212</v>
      </c>
      <c r="H17" s="517">
        <f t="shared" si="3"/>
        <v>86207</v>
      </c>
    </row>
    <row r="18" spans="1:8" s="28" customFormat="1" ht="13.15">
      <c r="A18" s="15" t="s">
        <v>43</v>
      </c>
      <c r="B18" s="273">
        <f t="shared" ref="B18:F18" si="4">+B11+B17</f>
        <v>126031</v>
      </c>
      <c r="C18" s="273">
        <f t="shared" si="4"/>
        <v>96670</v>
      </c>
      <c r="D18" s="514">
        <f t="shared" si="4"/>
        <v>111722</v>
      </c>
      <c r="E18" s="514">
        <f t="shared" si="4"/>
        <v>113366</v>
      </c>
      <c r="F18" s="514">
        <f t="shared" si="4"/>
        <v>136683</v>
      </c>
      <c r="G18" s="514">
        <f t="shared" ref="G18:H18" si="5">+G11+G17</f>
        <v>172301</v>
      </c>
      <c r="H18" s="515">
        <f t="shared" si="5"/>
        <v>182684</v>
      </c>
    </row>
    <row r="19" spans="1:8" s="28" customFormat="1" ht="13.15">
      <c r="A19" s="11"/>
      <c r="B19" s="275"/>
      <c r="C19" s="275"/>
      <c r="D19" s="518"/>
      <c r="E19" s="518"/>
      <c r="F19" s="518"/>
      <c r="G19" s="518"/>
      <c r="H19" s="519"/>
    </row>
    <row r="20" spans="1:8" s="28" customFormat="1" ht="13.15">
      <c r="A20" s="11" t="s">
        <v>91</v>
      </c>
      <c r="B20" s="271">
        <v>60517</v>
      </c>
      <c r="C20" s="271">
        <v>42425</v>
      </c>
      <c r="D20" s="511">
        <v>53231</v>
      </c>
      <c r="E20" s="511">
        <v>53215</v>
      </c>
      <c r="F20" s="511">
        <v>67633</v>
      </c>
      <c r="G20" s="511">
        <v>79976</v>
      </c>
      <c r="H20" s="507">
        <v>91450</v>
      </c>
    </row>
    <row r="21" spans="1:8" s="28" customFormat="1" ht="13.15" collapsed="1">
      <c r="A21" s="13" t="s">
        <v>88</v>
      </c>
      <c r="B21" s="272">
        <v>84</v>
      </c>
      <c r="C21" s="272">
        <v>47</v>
      </c>
      <c r="D21" s="512">
        <v>59</v>
      </c>
      <c r="E21" s="512">
        <v>319</v>
      </c>
      <c r="F21" s="512">
        <v>1</v>
      </c>
      <c r="G21" s="512">
        <v>50</v>
      </c>
      <c r="H21" s="513">
        <v>50</v>
      </c>
    </row>
    <row r="22" spans="1:8" s="28" customFormat="1" ht="13.15">
      <c r="A22" s="15" t="s">
        <v>47</v>
      </c>
      <c r="B22" s="273">
        <f t="shared" ref="B22:F22" si="6">SUM(B20:B21)</f>
        <v>60601</v>
      </c>
      <c r="C22" s="273">
        <f t="shared" si="6"/>
        <v>42472</v>
      </c>
      <c r="D22" s="514">
        <f t="shared" si="6"/>
        <v>53290</v>
      </c>
      <c r="E22" s="514">
        <f t="shared" si="6"/>
        <v>53534</v>
      </c>
      <c r="F22" s="514">
        <f t="shared" si="6"/>
        <v>67634</v>
      </c>
      <c r="G22" s="514">
        <f t="shared" ref="G22:H22" si="7">SUM(G20:G21)</f>
        <v>80026</v>
      </c>
      <c r="H22" s="515">
        <f t="shared" si="7"/>
        <v>91500</v>
      </c>
    </row>
    <row r="23" spans="1:8" s="28" customFormat="1" ht="13.15">
      <c r="A23" s="11" t="s">
        <v>93</v>
      </c>
      <c r="B23" s="271">
        <v>23635</v>
      </c>
      <c r="C23" s="271">
        <v>14415</v>
      </c>
      <c r="D23" s="511">
        <v>20400</v>
      </c>
      <c r="E23" s="511">
        <v>21669</v>
      </c>
      <c r="F23" s="511">
        <v>20893</v>
      </c>
      <c r="G23" s="511">
        <v>23770</v>
      </c>
      <c r="H23" s="507">
        <v>29967</v>
      </c>
    </row>
    <row r="24" spans="1:8" s="28" customFormat="1" ht="13.15">
      <c r="A24" s="11" t="s">
        <v>48</v>
      </c>
      <c r="B24" s="271">
        <v>3034</v>
      </c>
      <c r="C24" s="271">
        <v>2837</v>
      </c>
      <c r="D24" s="511">
        <v>3488</v>
      </c>
      <c r="E24" s="511">
        <v>3488</v>
      </c>
      <c r="F24" s="511">
        <v>3114</v>
      </c>
      <c r="G24" s="511">
        <v>2380</v>
      </c>
      <c r="H24" s="507">
        <v>2584</v>
      </c>
    </row>
    <row r="25" spans="1:8" s="28" customFormat="1" ht="13.15">
      <c r="A25" s="11" t="s">
        <v>23</v>
      </c>
      <c r="B25" s="276">
        <v>1720</v>
      </c>
      <c r="C25" s="276">
        <v>1282</v>
      </c>
      <c r="D25" s="520">
        <v>1410</v>
      </c>
      <c r="E25" s="520">
        <v>1473</v>
      </c>
      <c r="F25" s="520">
        <v>2014</v>
      </c>
      <c r="G25" s="520">
        <v>1922</v>
      </c>
      <c r="H25" s="521">
        <v>2154</v>
      </c>
    </row>
    <row r="26" spans="1:8" s="28" customFormat="1" ht="13.15">
      <c r="A26" s="13" t="s">
        <v>84</v>
      </c>
      <c r="B26" s="277">
        <v>438</v>
      </c>
      <c r="C26" s="277">
        <v>619</v>
      </c>
      <c r="D26" s="522">
        <v>702</v>
      </c>
      <c r="E26" s="522">
        <v>1736</v>
      </c>
      <c r="F26" s="522">
        <v>2225</v>
      </c>
      <c r="G26" s="522">
        <v>2745</v>
      </c>
      <c r="H26" s="523">
        <v>2267</v>
      </c>
    </row>
    <row r="27" spans="1:8" s="28" customFormat="1" ht="13.15">
      <c r="A27" s="15" t="s">
        <v>49</v>
      </c>
      <c r="B27" s="273">
        <f t="shared" ref="B27:F27" si="8">SUM(B23:B26)</f>
        <v>28827</v>
      </c>
      <c r="C27" s="273">
        <f t="shared" si="8"/>
        <v>19153</v>
      </c>
      <c r="D27" s="514">
        <f t="shared" si="8"/>
        <v>26000</v>
      </c>
      <c r="E27" s="514">
        <f t="shared" si="8"/>
        <v>28366</v>
      </c>
      <c r="F27" s="514">
        <f t="shared" si="8"/>
        <v>28246</v>
      </c>
      <c r="G27" s="514">
        <f t="shared" ref="G27:H27" si="9">SUM(G23:G26)</f>
        <v>30817</v>
      </c>
      <c r="H27" s="515">
        <f t="shared" si="9"/>
        <v>36972</v>
      </c>
    </row>
    <row r="28" spans="1:8" s="28" customFormat="1" ht="13.15">
      <c r="A28" s="11" t="s">
        <v>93</v>
      </c>
      <c r="B28" s="271">
        <v>1513</v>
      </c>
      <c r="C28" s="271">
        <v>5966</v>
      </c>
      <c r="D28" s="511">
        <v>3255</v>
      </c>
      <c r="E28" s="511">
        <v>2977</v>
      </c>
      <c r="F28" s="511">
        <v>3981</v>
      </c>
      <c r="G28" s="511">
        <v>12563</v>
      </c>
      <c r="H28" s="507">
        <v>2742</v>
      </c>
    </row>
    <row r="29" spans="1:8" s="28" customFormat="1" ht="13.15">
      <c r="A29" s="11" t="s">
        <v>82</v>
      </c>
      <c r="B29" s="271">
        <v>33008</v>
      </c>
      <c r="C29" s="271">
        <v>27477</v>
      </c>
      <c r="D29" s="511">
        <v>27564</v>
      </c>
      <c r="E29" s="511">
        <v>26556</v>
      </c>
      <c r="F29" s="511">
        <v>35196</v>
      </c>
      <c r="G29" s="511">
        <v>47142</v>
      </c>
      <c r="H29" s="507">
        <v>48871</v>
      </c>
    </row>
    <row r="30" spans="1:8" s="28" customFormat="1" ht="13.15">
      <c r="A30" s="11" t="s">
        <v>24</v>
      </c>
      <c r="B30" s="271">
        <v>2026</v>
      </c>
      <c r="C30" s="271">
        <v>1602</v>
      </c>
      <c r="D30" s="511">
        <v>1613</v>
      </c>
      <c r="E30" s="511">
        <v>1933</v>
      </c>
      <c r="F30" s="511">
        <v>1626</v>
      </c>
      <c r="G30" s="511">
        <v>1753</v>
      </c>
      <c r="H30" s="507">
        <v>2599</v>
      </c>
    </row>
    <row r="31" spans="1:8" s="28" customFormat="1" ht="13.15">
      <c r="A31" s="13" t="s">
        <v>51</v>
      </c>
      <c r="B31" s="272">
        <v>56</v>
      </c>
      <c r="C31" s="348">
        <v>0</v>
      </c>
      <c r="D31" s="524">
        <v>0</v>
      </c>
      <c r="E31" s="524">
        <v>0</v>
      </c>
      <c r="F31" s="524">
        <v>0</v>
      </c>
      <c r="G31" s="524">
        <v>0</v>
      </c>
      <c r="H31" s="525">
        <v>0</v>
      </c>
    </row>
    <row r="32" spans="1:8" s="28" customFormat="1" ht="13.15">
      <c r="A32" s="17" t="s">
        <v>50</v>
      </c>
      <c r="B32" s="274">
        <f t="shared" ref="B32:F32" si="10">SUM(B28:B31)</f>
        <v>36603</v>
      </c>
      <c r="C32" s="274">
        <f t="shared" si="10"/>
        <v>35045</v>
      </c>
      <c r="D32" s="516">
        <f t="shared" si="10"/>
        <v>32432</v>
      </c>
      <c r="E32" s="516">
        <f t="shared" si="10"/>
        <v>31466</v>
      </c>
      <c r="F32" s="516">
        <f t="shared" si="10"/>
        <v>40803</v>
      </c>
      <c r="G32" s="516">
        <f t="shared" ref="G32:H32" si="11">SUM(G28:G31)</f>
        <v>61458</v>
      </c>
      <c r="H32" s="517">
        <f t="shared" si="11"/>
        <v>54212</v>
      </c>
    </row>
    <row r="33" spans="1:8" s="28" customFormat="1" ht="15" customHeight="1">
      <c r="A33" s="15" t="s">
        <v>52</v>
      </c>
      <c r="B33" s="273">
        <f t="shared" ref="B33:F33" si="12">+B22+B27+B32</f>
        <v>126031</v>
      </c>
      <c r="C33" s="273">
        <f t="shared" si="12"/>
        <v>96670</v>
      </c>
      <c r="D33" s="514">
        <f t="shared" si="12"/>
        <v>111722</v>
      </c>
      <c r="E33" s="514">
        <f t="shared" si="12"/>
        <v>113366</v>
      </c>
      <c r="F33" s="514">
        <f t="shared" si="12"/>
        <v>136683</v>
      </c>
      <c r="G33" s="514">
        <f t="shared" ref="G33:H33" si="13">+G22+G27+G32</f>
        <v>172301</v>
      </c>
      <c r="H33" s="515">
        <f t="shared" si="13"/>
        <v>182684</v>
      </c>
    </row>
    <row r="34" spans="1:8" s="28" customFormat="1" ht="15" customHeight="1">
      <c r="A34" s="15"/>
      <c r="B34" s="16"/>
      <c r="C34" s="16"/>
      <c r="D34" s="16"/>
      <c r="E34" s="16"/>
      <c r="F34" s="16"/>
      <c r="G34" s="16"/>
      <c r="H34" s="417"/>
    </row>
    <row r="35" spans="1:8" s="28" customFormat="1" ht="15" customHeight="1">
      <c r="A35" s="54"/>
      <c r="B35" s="16"/>
      <c r="C35" s="16"/>
      <c r="D35" s="16"/>
      <c r="E35" s="16"/>
      <c r="F35" s="16"/>
      <c r="G35" s="16"/>
      <c r="H35" s="417"/>
    </row>
    <row r="36" spans="1:8" s="28" customFormat="1" ht="15" customHeight="1">
      <c r="A36" s="15" t="s">
        <v>179</v>
      </c>
      <c r="B36" s="16"/>
      <c r="C36" s="16"/>
      <c r="D36" s="16"/>
      <c r="E36" s="16"/>
      <c r="F36" s="16"/>
      <c r="G36" s="16"/>
      <c r="H36" s="417"/>
    </row>
    <row r="37" spans="1:8" s="28" customFormat="1" ht="15" customHeight="1">
      <c r="A37" s="11" t="s">
        <v>177</v>
      </c>
      <c r="B37" s="12">
        <f t="shared" ref="B37:F37" si="14">B18</f>
        <v>126031</v>
      </c>
      <c r="C37" s="12">
        <f t="shared" si="14"/>
        <v>96670</v>
      </c>
      <c r="D37" s="12">
        <f t="shared" si="14"/>
        <v>111722</v>
      </c>
      <c r="E37" s="12">
        <f t="shared" si="14"/>
        <v>113366</v>
      </c>
      <c r="F37" s="12">
        <f t="shared" si="14"/>
        <v>136683</v>
      </c>
      <c r="G37" s="12">
        <f t="shared" ref="G37:H37" si="15">G18</f>
        <v>172301</v>
      </c>
      <c r="H37" s="415">
        <f t="shared" si="15"/>
        <v>182684</v>
      </c>
    </row>
    <row r="38" spans="1:8" s="28" customFormat="1" ht="15" customHeight="1">
      <c r="A38" s="11" t="s">
        <v>25</v>
      </c>
      <c r="B38" s="12">
        <f t="shared" ref="B38:F38" si="16">-(B25+B26+B29+B30)</f>
        <v>-37192</v>
      </c>
      <c r="C38" s="12">
        <f t="shared" si="16"/>
        <v>-30980</v>
      </c>
      <c r="D38" s="12">
        <f t="shared" si="16"/>
        <v>-31289</v>
      </c>
      <c r="E38" s="12">
        <f t="shared" si="16"/>
        <v>-31698</v>
      </c>
      <c r="F38" s="12">
        <f t="shared" si="16"/>
        <v>-41061</v>
      </c>
      <c r="G38" s="12">
        <f t="shared" ref="G38:H38" si="17">-(G25+G26+G29+G30)</f>
        <v>-53562</v>
      </c>
      <c r="H38" s="415">
        <f t="shared" si="17"/>
        <v>-55891</v>
      </c>
    </row>
    <row r="39" spans="1:8" s="28" customFormat="1" ht="15" customHeight="1">
      <c r="A39" s="17" t="s">
        <v>178</v>
      </c>
      <c r="B39" s="18">
        <f t="shared" ref="B39:F39" si="18">B37+B38</f>
        <v>88839</v>
      </c>
      <c r="C39" s="18">
        <f t="shared" si="18"/>
        <v>65690</v>
      </c>
      <c r="D39" s="18">
        <f t="shared" si="18"/>
        <v>80433</v>
      </c>
      <c r="E39" s="18">
        <f t="shared" si="18"/>
        <v>81668</v>
      </c>
      <c r="F39" s="18">
        <f t="shared" si="18"/>
        <v>95622</v>
      </c>
      <c r="G39" s="18">
        <f t="shared" ref="G39:H39" si="19">G37+G38</f>
        <v>118739</v>
      </c>
      <c r="H39" s="418">
        <f t="shared" si="19"/>
        <v>126793</v>
      </c>
    </row>
    <row r="40" spans="1:8" s="28" customFormat="1" ht="15" customHeight="1">
      <c r="A40" s="11" t="s">
        <v>196</v>
      </c>
      <c r="B40" s="167">
        <v>82229</v>
      </c>
      <c r="C40" s="167">
        <v>64945</v>
      </c>
      <c r="D40" s="167">
        <v>72732</v>
      </c>
      <c r="E40" s="167">
        <v>83649</v>
      </c>
      <c r="F40" s="167">
        <v>87537</v>
      </c>
      <c r="G40" s="167">
        <v>106054</v>
      </c>
      <c r="H40" s="401">
        <v>125133</v>
      </c>
    </row>
    <row r="41" spans="1:8" s="28" customFormat="1" ht="15" customHeight="1">
      <c r="A41" s="11"/>
      <c r="B41" s="12"/>
      <c r="C41" s="12"/>
      <c r="D41" s="12"/>
      <c r="E41" s="12"/>
      <c r="F41" s="12"/>
      <c r="G41" s="12"/>
      <c r="H41" s="415"/>
    </row>
    <row r="42" spans="1:8" s="28" customFormat="1" ht="15" customHeight="1">
      <c r="A42" s="15" t="s">
        <v>180</v>
      </c>
      <c r="B42" s="12"/>
      <c r="C42" s="12"/>
      <c r="D42" s="12"/>
      <c r="E42" s="12"/>
      <c r="F42" s="12"/>
      <c r="G42" s="12"/>
      <c r="H42" s="415"/>
    </row>
    <row r="43" spans="1:8" s="28" customFormat="1" ht="15" customHeight="1">
      <c r="A43" s="11" t="s">
        <v>146</v>
      </c>
      <c r="B43" s="12">
        <f t="shared" ref="B43:F43" si="20">-(B23+B24+B28)</f>
        <v>-28182</v>
      </c>
      <c r="C43" s="12">
        <f t="shared" si="20"/>
        <v>-23218</v>
      </c>
      <c r="D43" s="12">
        <f t="shared" si="20"/>
        <v>-27143</v>
      </c>
      <c r="E43" s="12">
        <f t="shared" si="20"/>
        <v>-28134</v>
      </c>
      <c r="F43" s="12">
        <f t="shared" si="20"/>
        <v>-27988</v>
      </c>
      <c r="G43" s="12">
        <f t="shared" ref="G43:H43" si="21">-(G23+G24+G28)</f>
        <v>-38713</v>
      </c>
      <c r="H43" s="415">
        <f t="shared" si="21"/>
        <v>-35293</v>
      </c>
    </row>
    <row r="44" spans="1:8" s="28" customFormat="1" ht="15" customHeight="1">
      <c r="A44" s="11" t="s">
        <v>174</v>
      </c>
      <c r="B44" s="12">
        <v>-75</v>
      </c>
      <c r="C44" s="400">
        <v>0</v>
      </c>
      <c r="D44" s="400">
        <v>0</v>
      </c>
      <c r="E44" s="400">
        <v>0</v>
      </c>
      <c r="F44" s="400">
        <v>0</v>
      </c>
      <c r="G44" s="400">
        <v>0</v>
      </c>
      <c r="H44" s="478">
        <v>0</v>
      </c>
    </row>
    <row r="45" spans="1:8" s="28" customFormat="1" ht="15" customHeight="1">
      <c r="A45" s="11" t="s">
        <v>176</v>
      </c>
      <c r="B45" s="12">
        <f t="shared" ref="B45:F45" si="22">+B14+B15</f>
        <v>25791</v>
      </c>
      <c r="C45" s="12">
        <f t="shared" si="22"/>
        <v>16516</v>
      </c>
      <c r="D45" s="12">
        <f t="shared" si="22"/>
        <v>15130</v>
      </c>
      <c r="E45" s="12">
        <f t="shared" si="22"/>
        <v>11713</v>
      </c>
      <c r="F45" s="12">
        <f t="shared" si="22"/>
        <v>19837</v>
      </c>
      <c r="G45" s="12">
        <f t="shared" ref="G45:H45" si="23">+G14+G15</f>
        <v>12143</v>
      </c>
      <c r="H45" s="415">
        <f t="shared" si="23"/>
        <v>11852</v>
      </c>
    </row>
    <row r="46" spans="1:8" s="28" customFormat="1" ht="13.15">
      <c r="A46" s="17" t="s">
        <v>175</v>
      </c>
      <c r="B46" s="18">
        <f t="shared" ref="B46:F46" si="24">B43+B44+B45</f>
        <v>-2466</v>
      </c>
      <c r="C46" s="18">
        <f t="shared" si="24"/>
        <v>-6702</v>
      </c>
      <c r="D46" s="18">
        <f t="shared" si="24"/>
        <v>-12013</v>
      </c>
      <c r="E46" s="18">
        <f t="shared" si="24"/>
        <v>-16421</v>
      </c>
      <c r="F46" s="18">
        <f t="shared" si="24"/>
        <v>-8151</v>
      </c>
      <c r="G46" s="18">
        <f t="shared" ref="G46:H46" si="25">G43+G44+G45</f>
        <v>-26570</v>
      </c>
      <c r="H46" s="418">
        <f t="shared" si="25"/>
        <v>-23441</v>
      </c>
    </row>
    <row r="47" spans="1:8" s="28" customFormat="1" ht="27.75" customHeight="1">
      <c r="A47" s="559" t="s">
        <v>483</v>
      </c>
      <c r="B47" s="19"/>
      <c r="C47" s="19"/>
      <c r="D47" s="19"/>
      <c r="E47" s="19"/>
      <c r="F47" s="19"/>
      <c r="G47" s="19"/>
      <c r="H47" s="19"/>
    </row>
  </sheetData>
  <phoneticPr fontId="16"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43"/>
  <sheetViews>
    <sheetView showGridLines="0" zoomScaleNormal="100"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328125" defaultRowHeight="12.75"/>
  <cols>
    <col min="1" max="1" width="48.1328125" customWidth="1"/>
    <col min="2" max="2" width="9.59765625" customWidth="1"/>
  </cols>
  <sheetData>
    <row r="1" spans="1:8" s="7" customFormat="1" ht="13.15">
      <c r="A1" s="586" t="s">
        <v>0</v>
      </c>
      <c r="B1" s="606"/>
      <c r="C1" s="606"/>
      <c r="D1" s="606"/>
      <c r="E1" s="606"/>
      <c r="F1" s="606"/>
      <c r="G1" s="606"/>
      <c r="H1" s="607"/>
    </row>
    <row r="2" spans="1:8" s="7" customFormat="1" ht="13.15">
      <c r="A2" s="586" t="s">
        <v>197</v>
      </c>
      <c r="B2" s="606"/>
      <c r="C2" s="606"/>
      <c r="D2" s="606"/>
      <c r="E2" s="606"/>
      <c r="F2" s="606"/>
      <c r="G2" s="606"/>
      <c r="H2" s="607"/>
    </row>
    <row r="3" spans="1:8" ht="13.15">
      <c r="A3" s="635"/>
      <c r="B3" s="636"/>
      <c r="C3" s="636"/>
      <c r="D3" s="636"/>
      <c r="E3" s="636"/>
      <c r="F3" s="636"/>
      <c r="G3" s="636"/>
      <c r="H3" s="637"/>
    </row>
    <row r="4" spans="1:8" ht="15">
      <c r="A4" s="638" t="s">
        <v>1</v>
      </c>
      <c r="B4" s="639" t="s">
        <v>309</v>
      </c>
      <c r="C4" s="639">
        <v>2018</v>
      </c>
      <c r="D4" s="639">
        <v>2019</v>
      </c>
      <c r="E4" s="639">
        <v>2020</v>
      </c>
      <c r="F4" s="639">
        <v>2021</v>
      </c>
      <c r="G4" s="639">
        <v>2022</v>
      </c>
      <c r="H4" s="629">
        <v>2023</v>
      </c>
    </row>
    <row r="5" spans="1:8" ht="13.15">
      <c r="A5" s="63"/>
      <c r="B5" s="3"/>
      <c r="H5" s="316"/>
    </row>
    <row r="6" spans="1:8" ht="13.15">
      <c r="A6" s="63" t="s">
        <v>114</v>
      </c>
      <c r="B6" s="64"/>
      <c r="H6" s="316"/>
    </row>
    <row r="7" spans="1:8">
      <c r="A7" s="62" t="s">
        <v>54</v>
      </c>
      <c r="B7" s="66">
        <v>24152</v>
      </c>
      <c r="C7" s="66">
        <v>24200</v>
      </c>
      <c r="D7" s="66">
        <v>21897</v>
      </c>
      <c r="E7" s="66">
        <v>19146</v>
      </c>
      <c r="F7" s="66">
        <v>23559</v>
      </c>
      <c r="G7" s="66">
        <v>30216</v>
      </c>
      <c r="H7" s="479">
        <v>37091</v>
      </c>
    </row>
    <row r="8" spans="1:8">
      <c r="A8" s="62" t="s">
        <v>57</v>
      </c>
      <c r="B8" s="66">
        <v>5110</v>
      </c>
      <c r="C8" s="66">
        <v>3922</v>
      </c>
      <c r="D8" s="66">
        <v>4700</v>
      </c>
      <c r="E8" s="66">
        <v>5189</v>
      </c>
      <c r="F8" s="66">
        <v>5466</v>
      </c>
      <c r="G8" s="66">
        <v>6333</v>
      </c>
      <c r="H8" s="479">
        <v>7761</v>
      </c>
    </row>
    <row r="9" spans="1:8">
      <c r="A9" s="72" t="s">
        <v>115</v>
      </c>
      <c r="B9" s="67">
        <v>-75</v>
      </c>
      <c r="C9" s="67">
        <v>322</v>
      </c>
      <c r="D9" s="67">
        <v>99</v>
      </c>
      <c r="E9" s="67">
        <v>746</v>
      </c>
      <c r="F9" s="67">
        <v>-73</v>
      </c>
      <c r="G9" s="67">
        <v>429</v>
      </c>
      <c r="H9" s="480">
        <v>929</v>
      </c>
    </row>
    <row r="10" spans="1:8" ht="13.15">
      <c r="A10" s="63" t="s">
        <v>63</v>
      </c>
      <c r="B10" s="68">
        <f t="shared" ref="B10:F10" si="0">SUM(B7:B9)</f>
        <v>29187</v>
      </c>
      <c r="C10" s="68">
        <f t="shared" si="0"/>
        <v>28444</v>
      </c>
      <c r="D10" s="68">
        <f t="shared" si="0"/>
        <v>26696</v>
      </c>
      <c r="E10" s="68">
        <f t="shared" si="0"/>
        <v>25081</v>
      </c>
      <c r="F10" s="68">
        <f t="shared" si="0"/>
        <v>28952</v>
      </c>
      <c r="G10" s="68">
        <f t="shared" ref="G10:H10" si="1">SUM(G7:G9)</f>
        <v>36978</v>
      </c>
      <c r="H10" s="481">
        <f t="shared" si="1"/>
        <v>45781</v>
      </c>
    </row>
    <row r="11" spans="1:8">
      <c r="A11" s="73"/>
      <c r="B11" s="69"/>
      <c r="H11" s="316"/>
    </row>
    <row r="12" spans="1:8" ht="14.25" customHeight="1">
      <c r="A12" s="62" t="s">
        <v>116</v>
      </c>
      <c r="B12" s="66">
        <v>329</v>
      </c>
      <c r="C12" s="66">
        <v>-675</v>
      </c>
      <c r="D12" s="66">
        <v>-610</v>
      </c>
      <c r="E12" s="66">
        <v>244</v>
      </c>
      <c r="F12" s="66">
        <v>459</v>
      </c>
      <c r="G12" s="66">
        <v>-714</v>
      </c>
      <c r="H12" s="479">
        <v>-883</v>
      </c>
    </row>
    <row r="13" spans="1:8">
      <c r="A13" s="62" t="s">
        <v>117</v>
      </c>
      <c r="B13" s="66">
        <v>-7306</v>
      </c>
      <c r="C13" s="66">
        <v>-5896</v>
      </c>
      <c r="D13" s="66">
        <v>-5501</v>
      </c>
      <c r="E13" s="66">
        <v>-4531</v>
      </c>
      <c r="F13" s="66">
        <v>-5211</v>
      </c>
      <c r="G13" s="66">
        <v>-6245</v>
      </c>
      <c r="H13" s="479">
        <v>-8758</v>
      </c>
    </row>
    <row r="14" spans="1:8">
      <c r="A14" s="72" t="s">
        <v>169</v>
      </c>
      <c r="B14" s="67">
        <v>-1280</v>
      </c>
      <c r="C14" s="67">
        <v>-392</v>
      </c>
      <c r="D14" s="67">
        <v>-376</v>
      </c>
      <c r="E14" s="67">
        <v>-340</v>
      </c>
      <c r="F14" s="67">
        <v>-330</v>
      </c>
      <c r="G14" s="67">
        <v>-419</v>
      </c>
      <c r="H14" s="480">
        <v>-512</v>
      </c>
    </row>
    <row r="15" spans="1:8" ht="13.15">
      <c r="A15" s="63" t="s">
        <v>64</v>
      </c>
      <c r="B15" s="68">
        <f t="shared" ref="B15:F15" si="2">SUM(B10:B14)</f>
        <v>20930</v>
      </c>
      <c r="C15" s="68">
        <f t="shared" si="2"/>
        <v>21481</v>
      </c>
      <c r="D15" s="68">
        <f t="shared" si="2"/>
        <v>20209</v>
      </c>
      <c r="E15" s="68">
        <f t="shared" si="2"/>
        <v>20454</v>
      </c>
      <c r="F15" s="68">
        <f t="shared" si="2"/>
        <v>23870</v>
      </c>
      <c r="G15" s="68">
        <f t="shared" ref="G15:H15" si="3">SUM(G10:G14)</f>
        <v>29600</v>
      </c>
      <c r="H15" s="481">
        <f t="shared" si="3"/>
        <v>35628</v>
      </c>
    </row>
    <row r="16" spans="1:8">
      <c r="A16" s="62" t="s">
        <v>65</v>
      </c>
      <c r="B16" s="66">
        <v>1398</v>
      </c>
      <c r="C16" s="66">
        <v>-3391</v>
      </c>
      <c r="D16" s="66">
        <v>-2971</v>
      </c>
      <c r="E16" s="66">
        <v>2166</v>
      </c>
      <c r="F16" s="66">
        <v>-244</v>
      </c>
      <c r="G16" s="66">
        <v>-7415</v>
      </c>
      <c r="H16" s="479">
        <v>-5775</v>
      </c>
    </row>
    <row r="17" spans="1:8">
      <c r="A17" s="252" t="s">
        <v>112</v>
      </c>
      <c r="B17" s="66">
        <v>-1412</v>
      </c>
      <c r="C17" s="66">
        <v>-1462</v>
      </c>
      <c r="D17" s="66">
        <v>-1140</v>
      </c>
      <c r="E17" s="66">
        <v>-486</v>
      </c>
      <c r="F17" s="66">
        <v>-510</v>
      </c>
      <c r="G17" s="66">
        <v>-884</v>
      </c>
      <c r="H17" s="479">
        <v>-1814</v>
      </c>
    </row>
    <row r="18" spans="1:8">
      <c r="A18" s="253" t="s">
        <v>164</v>
      </c>
      <c r="B18" s="67">
        <v>464</v>
      </c>
      <c r="C18" s="67">
        <v>186</v>
      </c>
      <c r="D18" s="67">
        <v>53</v>
      </c>
      <c r="E18" s="67">
        <v>70</v>
      </c>
      <c r="F18" s="67">
        <v>36</v>
      </c>
      <c r="G18" s="67">
        <v>76</v>
      </c>
      <c r="H18" s="480">
        <v>45</v>
      </c>
    </row>
    <row r="19" spans="1:8" ht="13.15">
      <c r="A19" s="63" t="s">
        <v>118</v>
      </c>
      <c r="B19" s="68">
        <f t="shared" ref="B19:F19" si="4">B15+B16+B17+B18</f>
        <v>21380</v>
      </c>
      <c r="C19" s="68">
        <f t="shared" si="4"/>
        <v>16814</v>
      </c>
      <c r="D19" s="68">
        <f t="shared" si="4"/>
        <v>16151</v>
      </c>
      <c r="E19" s="68">
        <f t="shared" si="4"/>
        <v>22204</v>
      </c>
      <c r="F19" s="68">
        <f t="shared" si="4"/>
        <v>23152</v>
      </c>
      <c r="G19" s="68">
        <f t="shared" ref="G19:H19" si="5">G15+G16+G17+G18</f>
        <v>21377</v>
      </c>
      <c r="H19" s="481">
        <f t="shared" si="5"/>
        <v>28084</v>
      </c>
    </row>
    <row r="20" spans="1:8">
      <c r="A20" s="73"/>
      <c r="B20" s="69"/>
      <c r="H20" s="316"/>
    </row>
    <row r="21" spans="1:8" ht="13.15">
      <c r="A21" s="6" t="s">
        <v>119</v>
      </c>
      <c r="B21" s="22"/>
      <c r="H21" s="316"/>
    </row>
    <row r="22" spans="1:8">
      <c r="A22" s="62" t="s">
        <v>120</v>
      </c>
      <c r="B22" s="20">
        <v>-1742</v>
      </c>
      <c r="C22" s="20">
        <v>-2000</v>
      </c>
      <c r="D22" s="20">
        <v>-1662</v>
      </c>
      <c r="E22" s="20">
        <v>-1459</v>
      </c>
      <c r="F22" s="20">
        <v>-1970</v>
      </c>
      <c r="G22" s="20">
        <v>-3660</v>
      </c>
      <c r="H22" s="463">
        <v>-3987</v>
      </c>
    </row>
    <row r="23" spans="1:8">
      <c r="A23" s="62" t="s">
        <v>147</v>
      </c>
      <c r="B23" s="70">
        <v>179</v>
      </c>
      <c r="C23">
        <v>78</v>
      </c>
      <c r="D23">
        <v>718</v>
      </c>
      <c r="E23">
        <v>39</v>
      </c>
      <c r="F23">
        <v>93</v>
      </c>
      <c r="G23">
        <v>99</v>
      </c>
      <c r="H23" s="316">
        <v>101</v>
      </c>
    </row>
    <row r="24" spans="1:8">
      <c r="A24" s="62" t="s">
        <v>121</v>
      </c>
      <c r="B24" s="66">
        <v>-1021</v>
      </c>
      <c r="C24">
        <v>-846</v>
      </c>
      <c r="D24" s="263">
        <v>-1016</v>
      </c>
      <c r="E24" s="263">
        <v>-1337</v>
      </c>
      <c r="F24" s="263">
        <v>-1389</v>
      </c>
      <c r="G24" s="263">
        <v>-1371</v>
      </c>
      <c r="H24" s="438">
        <v>-1464</v>
      </c>
    </row>
    <row r="25" spans="1:8">
      <c r="A25" s="62" t="s">
        <v>122</v>
      </c>
      <c r="B25" s="22">
        <v>2</v>
      </c>
      <c r="C25" s="349">
        <v>0</v>
      </c>
      <c r="D25">
        <v>1</v>
      </c>
      <c r="E25" s="349">
        <v>0</v>
      </c>
      <c r="F25" s="349">
        <v>0</v>
      </c>
      <c r="G25" s="349">
        <v>0</v>
      </c>
      <c r="H25" s="440">
        <v>0</v>
      </c>
    </row>
    <row r="26" spans="1:8">
      <c r="A26" s="62" t="s">
        <v>134</v>
      </c>
      <c r="B26" s="22">
        <v>-520</v>
      </c>
      <c r="C26" s="263">
        <v>-1575</v>
      </c>
      <c r="D26" s="263">
        <v>-7706</v>
      </c>
      <c r="E26" s="263">
        <v>-13583</v>
      </c>
      <c r="F26" s="263">
        <v>-2334</v>
      </c>
      <c r="G26" s="263">
        <v>-10591</v>
      </c>
      <c r="H26" s="438">
        <v>-4314</v>
      </c>
    </row>
    <row r="27" spans="1:8">
      <c r="A27" s="62" t="s">
        <v>123</v>
      </c>
      <c r="B27" s="65">
        <v>1560</v>
      </c>
      <c r="C27">
        <v>166</v>
      </c>
      <c r="D27" s="349">
        <v>0</v>
      </c>
      <c r="E27" s="349">
        <v>0</v>
      </c>
      <c r="F27" s="263">
        <v>-7</v>
      </c>
      <c r="G27" s="349">
        <v>0</v>
      </c>
      <c r="H27" s="421">
        <v>0</v>
      </c>
    </row>
    <row r="28" spans="1:8">
      <c r="A28" s="72" t="s">
        <v>124</v>
      </c>
      <c r="B28" s="67">
        <v>784</v>
      </c>
      <c r="C28" s="67">
        <v>-124</v>
      </c>
      <c r="D28" s="67">
        <v>-18</v>
      </c>
      <c r="E28" s="67">
        <v>54</v>
      </c>
      <c r="F28" s="67">
        <v>-514</v>
      </c>
      <c r="G28" s="67">
        <v>20</v>
      </c>
      <c r="H28" s="480">
        <v>276</v>
      </c>
    </row>
    <row r="29" spans="1:8" ht="13.15">
      <c r="A29" s="63" t="s">
        <v>125</v>
      </c>
      <c r="B29" s="68">
        <f t="shared" ref="B29:F29" si="6">SUM(B22:B28)</f>
        <v>-758</v>
      </c>
      <c r="C29" s="68">
        <f t="shared" si="6"/>
        <v>-4301</v>
      </c>
      <c r="D29" s="68">
        <f t="shared" si="6"/>
        <v>-9683</v>
      </c>
      <c r="E29" s="68">
        <f t="shared" si="6"/>
        <v>-16286</v>
      </c>
      <c r="F29" s="68">
        <f t="shared" si="6"/>
        <v>-6121</v>
      </c>
      <c r="G29" s="68">
        <f t="shared" ref="G29:H29" si="7">SUM(G22:G28)</f>
        <v>-15503</v>
      </c>
      <c r="H29" s="481">
        <f t="shared" si="7"/>
        <v>-9388</v>
      </c>
    </row>
    <row r="30" spans="1:8" ht="13.15">
      <c r="A30" s="63"/>
      <c r="B30" s="68"/>
      <c r="H30" s="316"/>
    </row>
    <row r="31" spans="1:8" ht="13.15">
      <c r="A31" s="63" t="s">
        <v>126</v>
      </c>
      <c r="B31" s="68"/>
      <c r="H31" s="316"/>
    </row>
    <row r="32" spans="1:8">
      <c r="A32" s="62" t="s">
        <v>127</v>
      </c>
      <c r="B32" s="263">
        <v>-8252</v>
      </c>
      <c r="C32" s="263">
        <v>-8487</v>
      </c>
      <c r="D32" s="263">
        <v>-7653</v>
      </c>
      <c r="E32" s="263">
        <v>-8506</v>
      </c>
      <c r="F32" s="263">
        <v>-8889</v>
      </c>
      <c r="G32" s="263">
        <v>-9250</v>
      </c>
      <c r="H32" s="438">
        <v>-11203</v>
      </c>
    </row>
    <row r="33" spans="1:8">
      <c r="A33" s="62" t="s">
        <v>128</v>
      </c>
      <c r="B33" s="263">
        <v>-3</v>
      </c>
      <c r="C33">
        <v>-9</v>
      </c>
      <c r="D33">
        <v>-10</v>
      </c>
      <c r="E33" s="349">
        <v>0</v>
      </c>
      <c r="F33" s="349">
        <v>0</v>
      </c>
      <c r="G33" s="349">
        <v>0</v>
      </c>
      <c r="H33" s="438">
        <v>-8</v>
      </c>
    </row>
    <row r="34" spans="1:8">
      <c r="A34" s="62" t="s">
        <v>333</v>
      </c>
      <c r="B34" s="349">
        <v>0</v>
      </c>
      <c r="C34" s="288">
        <v>-4002</v>
      </c>
      <c r="D34" s="349">
        <v>0</v>
      </c>
      <c r="E34" s="349">
        <v>0</v>
      </c>
      <c r="F34" s="349">
        <v>0</v>
      </c>
      <c r="G34" s="349">
        <v>0</v>
      </c>
      <c r="H34" s="440">
        <v>0</v>
      </c>
    </row>
    <row r="35" spans="1:8">
      <c r="A35" s="62" t="s">
        <v>129</v>
      </c>
      <c r="B35" s="65">
        <v>-19</v>
      </c>
      <c r="C35" s="349">
        <v>0</v>
      </c>
      <c r="D35" s="349">
        <v>0</v>
      </c>
      <c r="E35">
        <v>-216</v>
      </c>
      <c r="F35">
        <v>-823</v>
      </c>
      <c r="G35" s="349">
        <v>0</v>
      </c>
      <c r="H35" s="440">
        <v>0</v>
      </c>
    </row>
    <row r="36" spans="1:8">
      <c r="A36" s="62" t="s">
        <v>76</v>
      </c>
      <c r="B36" s="349">
        <v>0</v>
      </c>
      <c r="C36" s="288">
        <v>-9705</v>
      </c>
      <c r="D36" s="349">
        <v>0</v>
      </c>
      <c r="E36" s="349">
        <v>0</v>
      </c>
      <c r="F36" s="349">
        <v>0</v>
      </c>
      <c r="G36" s="263">
        <v>-9732</v>
      </c>
      <c r="H36" s="438">
        <v>0</v>
      </c>
    </row>
    <row r="37" spans="1:8">
      <c r="A37" s="62" t="s">
        <v>130</v>
      </c>
      <c r="B37" s="66">
        <v>-236</v>
      </c>
      <c r="C37">
        <v>-198</v>
      </c>
      <c r="D37" s="288">
        <v>1287</v>
      </c>
      <c r="E37" s="288">
        <v>-274</v>
      </c>
      <c r="F37" s="288">
        <v>1034</v>
      </c>
      <c r="G37" s="288">
        <v>-483</v>
      </c>
      <c r="H37" s="482">
        <v>265</v>
      </c>
    </row>
    <row r="38" spans="1:8">
      <c r="A38" s="72" t="s">
        <v>131</v>
      </c>
      <c r="B38" s="67">
        <v>765</v>
      </c>
      <c r="C38" s="67">
        <v>800</v>
      </c>
      <c r="D38" s="67">
        <v>-1648</v>
      </c>
      <c r="E38" s="67">
        <v>444</v>
      </c>
      <c r="F38" s="67">
        <v>-1645</v>
      </c>
      <c r="G38" s="67">
        <v>4814</v>
      </c>
      <c r="H38" s="480">
        <v>-7330</v>
      </c>
    </row>
    <row r="39" spans="1:8" ht="13.15">
      <c r="A39" s="63" t="s">
        <v>132</v>
      </c>
      <c r="B39" s="68">
        <f t="shared" ref="B39:F39" si="8">SUM(B32:B38)</f>
        <v>-7745</v>
      </c>
      <c r="C39" s="68">
        <f t="shared" si="8"/>
        <v>-21601</v>
      </c>
      <c r="D39" s="68">
        <f t="shared" si="8"/>
        <v>-8024</v>
      </c>
      <c r="E39" s="68">
        <f t="shared" si="8"/>
        <v>-8552</v>
      </c>
      <c r="F39" s="68">
        <f t="shared" si="8"/>
        <v>-10323</v>
      </c>
      <c r="G39" s="68">
        <f t="shared" ref="G39:H39" si="9">SUM(G32:G38)</f>
        <v>-14651</v>
      </c>
      <c r="H39" s="481">
        <f t="shared" si="9"/>
        <v>-18276</v>
      </c>
    </row>
    <row r="40" spans="1:8">
      <c r="A40" s="72"/>
      <c r="B40" s="67"/>
      <c r="H40" s="316"/>
    </row>
    <row r="41" spans="1:8" ht="13.15">
      <c r="A41" s="74" t="s">
        <v>133</v>
      </c>
      <c r="B41" s="71">
        <f t="shared" ref="B41:F41" si="10">+B19+B29+B39</f>
        <v>12877</v>
      </c>
      <c r="C41" s="71">
        <f t="shared" si="10"/>
        <v>-9088</v>
      </c>
      <c r="D41" s="71">
        <f t="shared" si="10"/>
        <v>-1556</v>
      </c>
      <c r="E41" s="71">
        <f t="shared" si="10"/>
        <v>-2634</v>
      </c>
      <c r="F41" s="71">
        <f t="shared" si="10"/>
        <v>6708</v>
      </c>
      <c r="G41" s="71">
        <f t="shared" ref="G41:H41" si="11">+G19+G29+G39</f>
        <v>-8777</v>
      </c>
      <c r="H41" s="483">
        <f t="shared" si="11"/>
        <v>420</v>
      </c>
    </row>
    <row r="42" spans="1:8">
      <c r="A42" s="2"/>
      <c r="B42" s="2"/>
    </row>
    <row r="43" spans="1:8" ht="13.9">
      <c r="A43" s="291" t="s">
        <v>459</v>
      </c>
      <c r="B43" s="2"/>
    </row>
  </sheetData>
  <pageMargins left="0.70866141732283472" right="0.70866141732283472" top="0.74803149606299213" bottom="0.74803149606299213" header="0.31496062992125984" footer="0.31496062992125984"/>
  <pageSetup paperSize="9" scale="7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J76"/>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328125" defaultRowHeight="12.75" outlineLevelRow="1"/>
  <cols>
    <col min="1" max="1" width="55.59765625" style="1" customWidth="1"/>
    <col min="2" max="2" width="10.59765625" style="1" customWidth="1"/>
    <col min="3" max="3" width="3.265625" style="1" customWidth="1"/>
    <col min="4" max="9" width="10.59765625" style="1" customWidth="1"/>
    <col min="10" max="10" width="1.73046875" style="341" customWidth="1"/>
    <col min="11" max="16384" width="9.1328125" style="1"/>
  </cols>
  <sheetData>
    <row r="1" spans="1:10" s="78" customFormat="1" ht="13.15">
      <c r="A1" s="586" t="s">
        <v>11</v>
      </c>
      <c r="B1" s="600"/>
      <c r="C1" s="600"/>
      <c r="D1" s="600"/>
      <c r="E1" s="600"/>
      <c r="F1" s="600"/>
      <c r="G1" s="600"/>
      <c r="H1" s="600"/>
      <c r="I1" s="600"/>
      <c r="J1" s="602"/>
    </row>
    <row r="2" spans="1:10" s="78" customFormat="1" ht="13.15">
      <c r="A2" s="586" t="s">
        <v>58</v>
      </c>
      <c r="B2" s="600"/>
      <c r="C2" s="600"/>
      <c r="D2" s="600"/>
      <c r="E2" s="600"/>
      <c r="F2" s="600"/>
      <c r="G2" s="600"/>
      <c r="H2" s="600"/>
      <c r="I2" s="600"/>
      <c r="J2" s="602"/>
    </row>
    <row r="3" spans="1:10" ht="13.15">
      <c r="A3" s="630" t="s">
        <v>376</v>
      </c>
      <c r="B3" s="631"/>
      <c r="C3" s="631"/>
      <c r="D3" s="631"/>
      <c r="E3" s="631"/>
      <c r="F3" s="631"/>
      <c r="G3" s="631"/>
      <c r="H3" s="631"/>
      <c r="I3" s="631"/>
      <c r="J3" s="632"/>
    </row>
    <row r="4" spans="1:10" s="28" customFormat="1" ht="15.75" customHeight="1">
      <c r="A4" s="633" t="s">
        <v>96</v>
      </c>
      <c r="B4" s="625">
        <v>2017</v>
      </c>
      <c r="C4" s="625"/>
      <c r="D4" s="625">
        <v>2018</v>
      </c>
      <c r="E4" s="625">
        <v>2019</v>
      </c>
      <c r="F4" s="625">
        <v>2020</v>
      </c>
      <c r="G4" s="625">
        <v>2021</v>
      </c>
      <c r="H4" s="625">
        <v>2022</v>
      </c>
      <c r="I4" s="625">
        <v>2023</v>
      </c>
      <c r="J4" s="634"/>
    </row>
    <row r="5" spans="1:10" s="28" customFormat="1" ht="14.65">
      <c r="A5" s="42" t="s">
        <v>488</v>
      </c>
      <c r="B5" s="20">
        <v>90132</v>
      </c>
      <c r="C5" s="318" t="s">
        <v>330</v>
      </c>
      <c r="D5" s="20">
        <v>97132</v>
      </c>
      <c r="E5" s="20">
        <v>106104</v>
      </c>
      <c r="F5" s="20">
        <v>100554</v>
      </c>
      <c r="G5" s="20">
        <v>129545</v>
      </c>
      <c r="H5" s="20">
        <v>158092</v>
      </c>
      <c r="I5" s="20">
        <v>170627</v>
      </c>
      <c r="J5" s="463"/>
    </row>
    <row r="6" spans="1:10" s="28" customFormat="1" ht="13.15">
      <c r="A6" s="43"/>
      <c r="B6" s="30"/>
      <c r="C6" s="30"/>
      <c r="D6" s="30"/>
      <c r="E6" s="30"/>
      <c r="F6" s="30"/>
      <c r="G6" s="30"/>
      <c r="H6" s="30"/>
      <c r="I6" s="30"/>
      <c r="J6" s="488"/>
    </row>
    <row r="7" spans="1:10" s="28" customFormat="1" ht="14.65">
      <c r="A7" s="58" t="s">
        <v>489</v>
      </c>
      <c r="B7" s="46">
        <v>2017</v>
      </c>
      <c r="C7" s="545" t="s">
        <v>330</v>
      </c>
      <c r="D7" s="46">
        <v>2018</v>
      </c>
      <c r="E7" s="46">
        <f>E4</f>
        <v>2019</v>
      </c>
      <c r="F7" s="46">
        <f>F4</f>
        <v>2020</v>
      </c>
      <c r="G7" s="46">
        <f>G4</f>
        <v>2021</v>
      </c>
      <c r="H7" s="46">
        <f>H4</f>
        <v>2022</v>
      </c>
      <c r="I7" s="46">
        <v>2023</v>
      </c>
      <c r="J7" s="484"/>
    </row>
    <row r="8" spans="1:10" s="26" customFormat="1">
      <c r="A8" s="43" t="s">
        <v>28</v>
      </c>
      <c r="B8" s="20">
        <v>85653</v>
      </c>
      <c r="C8" s="20"/>
      <c r="D8" s="20">
        <v>95363</v>
      </c>
      <c r="E8" s="20">
        <v>103756</v>
      </c>
      <c r="F8" s="20">
        <v>99787</v>
      </c>
      <c r="G8" s="20">
        <v>110912</v>
      </c>
      <c r="H8" s="20">
        <v>141325</v>
      </c>
      <c r="I8" s="20">
        <v>172664</v>
      </c>
      <c r="J8" s="463"/>
    </row>
    <row r="9" spans="1:10">
      <c r="A9" s="43" t="s">
        <v>188</v>
      </c>
      <c r="B9" s="27" t="s">
        <v>242</v>
      </c>
      <c r="C9" s="27"/>
      <c r="D9" s="308">
        <v>0.11</v>
      </c>
      <c r="E9" s="308">
        <v>0.09</v>
      </c>
      <c r="F9" s="308">
        <v>-0.04</v>
      </c>
      <c r="G9" s="308">
        <v>0.11</v>
      </c>
      <c r="H9" s="308">
        <v>0.27</v>
      </c>
      <c r="I9" s="309">
        <v>0.22</v>
      </c>
      <c r="J9" s="474"/>
    </row>
    <row r="10" spans="1:10" s="26" customFormat="1">
      <c r="A10" s="43" t="s">
        <v>189</v>
      </c>
      <c r="B10" s="27" t="s">
        <v>242</v>
      </c>
      <c r="C10" s="27"/>
      <c r="D10" s="308">
        <v>0.08</v>
      </c>
      <c r="E10" s="308">
        <v>0.04</v>
      </c>
      <c r="F10" s="308">
        <v>0</v>
      </c>
      <c r="G10" s="308">
        <v>0.16</v>
      </c>
      <c r="H10" s="308">
        <v>0.15</v>
      </c>
      <c r="I10" s="309">
        <v>0.18</v>
      </c>
      <c r="J10" s="474"/>
    </row>
    <row r="11" spans="1:10" s="26" customFormat="1">
      <c r="A11" s="43" t="s">
        <v>190</v>
      </c>
      <c r="B11" s="27" t="s">
        <v>242</v>
      </c>
      <c r="C11" s="27"/>
      <c r="D11" s="308">
        <v>0.08</v>
      </c>
      <c r="E11" s="308">
        <v>0.02</v>
      </c>
      <c r="F11" s="308">
        <v>-0.03</v>
      </c>
      <c r="G11" s="308">
        <v>0.14000000000000001</v>
      </c>
      <c r="H11" s="308">
        <v>0.12</v>
      </c>
      <c r="I11" s="308">
        <v>0.14000000000000001</v>
      </c>
      <c r="J11" s="489"/>
    </row>
    <row r="12" spans="1:10" s="26" customFormat="1" ht="14.25">
      <c r="A12" s="43" t="s">
        <v>59</v>
      </c>
      <c r="B12" s="38">
        <v>22383</v>
      </c>
      <c r="C12" s="319"/>
      <c r="D12" s="38">
        <v>24510</v>
      </c>
      <c r="E12" s="38">
        <f>'APMs calculated'!L20</f>
        <v>26597</v>
      </c>
      <c r="F12" s="38">
        <f>'APMs calculated'!P20</f>
        <v>24335</v>
      </c>
      <c r="G12" s="38">
        <f>'APMs calculated'!T20</f>
        <v>29025</v>
      </c>
      <c r="H12" s="38">
        <f>'APMs calculated'!X20</f>
        <v>36549</v>
      </c>
      <c r="I12" s="38">
        <f>'APMs calculated'!AB20</f>
        <v>44852</v>
      </c>
      <c r="J12" s="439"/>
    </row>
    <row r="13" spans="1:10" s="26" customFormat="1" ht="14.25">
      <c r="A13" s="43" t="s">
        <v>345</v>
      </c>
      <c r="B13" s="168">
        <v>0.26100000000000001</v>
      </c>
      <c r="C13" s="319"/>
      <c r="D13" s="168">
        <v>0.25700000000000001</v>
      </c>
      <c r="E13" s="168">
        <f>E12/E8</f>
        <v>0.25634180191988898</v>
      </c>
      <c r="F13" s="168">
        <f>F12/F8</f>
        <v>0.243869441911271</v>
      </c>
      <c r="G13" s="168">
        <f>G12/G8</f>
        <v>0.26169395556837854</v>
      </c>
      <c r="H13" s="168">
        <f>H12/H8</f>
        <v>0.2586166637183796</v>
      </c>
      <c r="I13" s="168">
        <f>I12/I8</f>
        <v>0.25976462956956864</v>
      </c>
      <c r="J13" s="471"/>
    </row>
    <row r="14" spans="1:10" s="26" customFormat="1">
      <c r="A14" s="43" t="s">
        <v>54</v>
      </c>
      <c r="B14" s="20">
        <v>18748</v>
      </c>
      <c r="C14" s="20"/>
      <c r="D14" s="20">
        <v>21187</v>
      </c>
      <c r="E14" s="20">
        <v>21897</v>
      </c>
      <c r="F14" s="20">
        <v>19146</v>
      </c>
      <c r="G14" s="20">
        <v>23559</v>
      </c>
      <c r="H14" s="20">
        <v>30216</v>
      </c>
      <c r="I14" s="20">
        <v>37091</v>
      </c>
      <c r="J14" s="463"/>
    </row>
    <row r="15" spans="1:10" s="26" customFormat="1">
      <c r="A15" s="43" t="s">
        <v>60</v>
      </c>
      <c r="B15" s="24">
        <v>0.219</v>
      </c>
      <c r="C15" s="24"/>
      <c r="D15" s="24">
        <v>0.222</v>
      </c>
      <c r="E15" s="24">
        <v>0.21104321677782489</v>
      </c>
      <c r="F15" s="24">
        <v>0.192</v>
      </c>
      <c r="G15" s="24">
        <v>0.21199999999999999</v>
      </c>
      <c r="H15" s="24">
        <v>0.214</v>
      </c>
      <c r="I15" s="24">
        <v>0.215</v>
      </c>
      <c r="J15" s="465"/>
    </row>
    <row r="16" spans="1:10" s="26" customFormat="1">
      <c r="A16" s="43" t="s">
        <v>61</v>
      </c>
      <c r="B16" s="38">
        <v>-1071</v>
      </c>
      <c r="C16" s="38"/>
      <c r="D16" s="38">
        <v>-644</v>
      </c>
      <c r="E16" s="38">
        <v>-359</v>
      </c>
      <c r="F16" s="38">
        <v>-245</v>
      </c>
      <c r="G16" s="38">
        <v>-234</v>
      </c>
      <c r="H16" s="38">
        <v>-166</v>
      </c>
      <c r="I16" s="38">
        <v>-521</v>
      </c>
      <c r="J16" s="439"/>
    </row>
    <row r="17" spans="1:10" s="26" customFormat="1">
      <c r="A17" s="43" t="s">
        <v>62</v>
      </c>
      <c r="B17" s="168">
        <v>-1.2999999999999999E-2</v>
      </c>
      <c r="C17" s="168"/>
      <c r="D17" s="168">
        <f t="shared" ref="D17:I17" si="0">D16/D8</f>
        <v>-6.7531432526241834E-3</v>
      </c>
      <c r="E17" s="168">
        <f t="shared" si="0"/>
        <v>-3.4600408651065963E-3</v>
      </c>
      <c r="F17" s="168">
        <f t="shared" si="0"/>
        <v>-2.4552296391313496E-3</v>
      </c>
      <c r="G17" s="168">
        <f t="shared" si="0"/>
        <v>-2.1097807270628968E-3</v>
      </c>
      <c r="H17" s="168">
        <f t="shared" si="0"/>
        <v>-1.1745975588183266E-3</v>
      </c>
      <c r="I17" s="168">
        <f t="shared" si="0"/>
        <v>-3.0174211184728723E-3</v>
      </c>
      <c r="J17" s="471"/>
    </row>
    <row r="18" spans="1:10" s="26" customFormat="1">
      <c r="A18" s="43" t="s">
        <v>32</v>
      </c>
      <c r="B18" s="20">
        <v>17591</v>
      </c>
      <c r="C18" s="20"/>
      <c r="D18" s="20">
        <v>20844</v>
      </c>
      <c r="E18" s="20">
        <f>'Y IS SEK'!E46</f>
        <v>21572</v>
      </c>
      <c r="F18" s="20">
        <f>'Y IS SEK'!G46</f>
        <v>18825</v>
      </c>
      <c r="G18" s="20">
        <f>'Y IS SEK'!I46</f>
        <v>23410</v>
      </c>
      <c r="H18" s="20">
        <f>'Y IS SEK'!K46</f>
        <v>30044</v>
      </c>
      <c r="I18" s="20">
        <f>'Y IS SEK'!L46</f>
        <v>36442</v>
      </c>
      <c r="J18" s="463"/>
    </row>
    <row r="19" spans="1:10" s="26" customFormat="1">
      <c r="A19" s="43" t="s">
        <v>97</v>
      </c>
      <c r="B19" s="24">
        <f>+B18/B8</f>
        <v>0.20537517658459131</v>
      </c>
      <c r="C19" s="24"/>
      <c r="D19" s="24">
        <f t="shared" ref="D19:I19" si="1">+D18/D8</f>
        <v>0.21857533844363117</v>
      </c>
      <c r="E19" s="24">
        <f t="shared" si="1"/>
        <v>0.20791086780523535</v>
      </c>
      <c r="F19" s="24">
        <f t="shared" si="1"/>
        <v>0.18865182839448025</v>
      </c>
      <c r="G19" s="24">
        <f t="shared" si="1"/>
        <v>0.21106823427582228</v>
      </c>
      <c r="H19" s="24">
        <f t="shared" si="1"/>
        <v>0.21258800636830003</v>
      </c>
      <c r="I19" s="24">
        <f t="shared" si="1"/>
        <v>0.21105731362646526</v>
      </c>
      <c r="J19" s="465"/>
    </row>
    <row r="20" spans="1:10" s="26" customFormat="1">
      <c r="A20" s="43" t="s">
        <v>55</v>
      </c>
      <c r="B20" s="20">
        <v>12661</v>
      </c>
      <c r="C20" s="20"/>
      <c r="D20" s="20">
        <v>16336</v>
      </c>
      <c r="E20" s="20">
        <f>'Y IS SEK'!E51</f>
        <v>16543</v>
      </c>
      <c r="F20" s="20">
        <v>14783</v>
      </c>
      <c r="G20" s="20">
        <v>18134</v>
      </c>
      <c r="H20" s="20">
        <v>23482</v>
      </c>
      <c r="I20" s="20">
        <v>28052</v>
      </c>
      <c r="J20" s="463"/>
    </row>
    <row r="21" spans="1:10" s="26" customFormat="1">
      <c r="A21" s="43" t="s">
        <v>34</v>
      </c>
      <c r="B21" s="20">
        <v>16674</v>
      </c>
      <c r="C21" s="20"/>
      <c r="D21" s="20">
        <v>106435</v>
      </c>
      <c r="E21" s="20">
        <f>'Y IS SEK'!E53</f>
        <v>16543</v>
      </c>
      <c r="F21" s="20">
        <v>14783</v>
      </c>
      <c r="G21" s="20">
        <v>18134</v>
      </c>
      <c r="H21" s="20">
        <v>23482</v>
      </c>
      <c r="I21" s="20">
        <v>28052</v>
      </c>
      <c r="J21" s="463"/>
    </row>
    <row r="22" spans="1:10" s="26" customFormat="1">
      <c r="A22" s="43"/>
      <c r="B22" s="3"/>
      <c r="C22" s="3"/>
      <c r="D22" s="3"/>
      <c r="E22" s="3"/>
      <c r="F22" s="3"/>
      <c r="G22" s="3"/>
      <c r="H22" s="3"/>
      <c r="I22" s="3"/>
      <c r="J22" s="340"/>
    </row>
    <row r="23" spans="1:10" ht="13.15">
      <c r="A23" s="58" t="s">
        <v>346</v>
      </c>
      <c r="B23" s="46">
        <v>2017</v>
      </c>
      <c r="C23" s="46"/>
      <c r="D23" s="46">
        <v>2018</v>
      </c>
      <c r="E23" s="46">
        <f>E4</f>
        <v>2019</v>
      </c>
      <c r="F23" s="46">
        <f>F4</f>
        <v>2020</v>
      </c>
      <c r="G23" s="46">
        <f>G4</f>
        <v>2021</v>
      </c>
      <c r="H23" s="46">
        <f>H4</f>
        <v>2022</v>
      </c>
      <c r="I23" s="46">
        <v>2023</v>
      </c>
      <c r="J23" s="484"/>
    </row>
    <row r="24" spans="1:10">
      <c r="A24" s="43" t="s">
        <v>72</v>
      </c>
      <c r="B24" s="10">
        <v>33631</v>
      </c>
      <c r="C24" s="10"/>
      <c r="D24" s="10">
        <v>35894</v>
      </c>
      <c r="E24" s="10">
        <v>37805</v>
      </c>
      <c r="F24" s="10">
        <v>39606</v>
      </c>
      <c r="G24" s="10">
        <v>41272</v>
      </c>
      <c r="H24" s="10">
        <v>45781</v>
      </c>
      <c r="I24" s="10">
        <v>51110</v>
      </c>
      <c r="J24" s="450"/>
    </row>
    <row r="25" spans="1:10">
      <c r="A25" s="43" t="s">
        <v>73</v>
      </c>
      <c r="B25" s="38">
        <v>2547</v>
      </c>
      <c r="C25" s="38"/>
      <c r="D25" s="38">
        <v>2657</v>
      </c>
      <c r="E25" s="38">
        <v>2744.5046951461445</v>
      </c>
      <c r="F25" s="38">
        <f t="shared" ref="F25:G25" si="2">F8/(F24/1000)</f>
        <v>2519.4919961621977</v>
      </c>
      <c r="G25" s="38">
        <f t="shared" si="2"/>
        <v>2687.3425082380309</v>
      </c>
      <c r="H25" s="38">
        <f>H8/(H24/1000)</f>
        <v>3086.97931456281</v>
      </c>
      <c r="I25" s="38">
        <f>I8/(I24/1000)</f>
        <v>3378.2821365681862</v>
      </c>
      <c r="J25" s="439"/>
    </row>
    <row r="26" spans="1:10">
      <c r="A26" s="43"/>
      <c r="B26" s="75"/>
      <c r="C26" s="75"/>
      <c r="D26" s="75"/>
      <c r="E26" s="75"/>
      <c r="F26" s="75"/>
      <c r="G26" s="75"/>
      <c r="H26" s="75"/>
      <c r="I26" s="75"/>
      <c r="J26" s="490"/>
    </row>
    <row r="27" spans="1:10" s="26" customFormat="1" ht="15">
      <c r="A27" s="58" t="s">
        <v>490</v>
      </c>
      <c r="B27" s="312">
        <v>2017</v>
      </c>
      <c r="C27" s="545" t="s">
        <v>493</v>
      </c>
      <c r="D27" s="310" t="s">
        <v>414</v>
      </c>
      <c r="E27" s="310">
        <f>E4</f>
        <v>2019</v>
      </c>
      <c r="F27" s="310">
        <f>F4</f>
        <v>2020</v>
      </c>
      <c r="G27" s="310">
        <f>G4</f>
        <v>2021</v>
      </c>
      <c r="H27" s="310">
        <f>H4</f>
        <v>2022</v>
      </c>
      <c r="I27" s="310">
        <v>2023</v>
      </c>
      <c r="J27" s="485"/>
    </row>
    <row r="28" spans="1:10" s="26" customFormat="1">
      <c r="A28" s="43" t="s">
        <v>63</v>
      </c>
      <c r="B28" s="12">
        <v>29187</v>
      </c>
      <c r="C28" s="12"/>
      <c r="D28" s="12">
        <v>28444</v>
      </c>
      <c r="E28" s="12">
        <f>'Y CF SEK'!D10</f>
        <v>26696</v>
      </c>
      <c r="F28" s="12">
        <f>'Y CF SEK'!E10</f>
        <v>25081</v>
      </c>
      <c r="G28" s="12">
        <f>'Y CF SEK'!F10</f>
        <v>28952</v>
      </c>
      <c r="H28" s="12">
        <f>'Y CF SEK'!G10</f>
        <v>36978</v>
      </c>
      <c r="I28" s="12">
        <f>'Y CF SEK'!H10</f>
        <v>45781</v>
      </c>
      <c r="J28" s="415"/>
    </row>
    <row r="29" spans="1:10" s="26" customFormat="1">
      <c r="A29" s="43" t="s">
        <v>64</v>
      </c>
      <c r="B29" s="12">
        <v>20930</v>
      </c>
      <c r="C29" s="12"/>
      <c r="D29" s="12">
        <v>21481</v>
      </c>
      <c r="E29" s="12">
        <v>20209</v>
      </c>
      <c r="F29" s="12">
        <v>20454</v>
      </c>
      <c r="G29" s="12">
        <v>23870</v>
      </c>
      <c r="H29" s="12">
        <v>29600</v>
      </c>
      <c r="I29" s="167">
        <v>35628</v>
      </c>
      <c r="J29" s="401"/>
    </row>
    <row r="30" spans="1:10" s="26" customFormat="1">
      <c r="A30" s="43" t="s">
        <v>65</v>
      </c>
      <c r="B30" s="12">
        <v>1398</v>
      </c>
      <c r="C30" s="12"/>
      <c r="D30" s="12">
        <v>-3391</v>
      </c>
      <c r="E30" s="12">
        <f>'Y CF SEK'!D16</f>
        <v>-2971</v>
      </c>
      <c r="F30" s="12">
        <f>'Y CF SEK'!E16</f>
        <v>2166</v>
      </c>
      <c r="G30" s="12">
        <f>'Y CF SEK'!F16</f>
        <v>-244</v>
      </c>
      <c r="H30" s="12">
        <f>'Y CF SEK'!G16</f>
        <v>-7415</v>
      </c>
      <c r="I30" s="12">
        <f>'Y CF SEK'!H16</f>
        <v>-5775</v>
      </c>
      <c r="J30" s="415"/>
    </row>
    <row r="31" spans="1:10" s="26" customFormat="1">
      <c r="A31" s="43" t="s">
        <v>112</v>
      </c>
      <c r="B31" s="12">
        <v>-1412</v>
      </c>
      <c r="C31" s="12"/>
      <c r="D31" s="12">
        <v>-1462</v>
      </c>
      <c r="E31" s="12">
        <f>'Y CF SEK'!D17</f>
        <v>-1140</v>
      </c>
      <c r="F31" s="12">
        <f>'Y CF SEK'!E17</f>
        <v>-486</v>
      </c>
      <c r="G31" s="12">
        <f>'Y CF SEK'!F17</f>
        <v>-510</v>
      </c>
      <c r="H31" s="12">
        <f>'Y CF SEK'!G17</f>
        <v>-884</v>
      </c>
      <c r="I31" s="12">
        <f>'Y CF SEK'!H17</f>
        <v>-1814</v>
      </c>
      <c r="J31" s="415"/>
    </row>
    <row r="32" spans="1:10" s="26" customFormat="1">
      <c r="A32" s="43" t="s">
        <v>113</v>
      </c>
      <c r="B32" s="12">
        <v>-948</v>
      </c>
      <c r="C32" s="12"/>
      <c r="D32" s="12">
        <v>-1276</v>
      </c>
      <c r="E32" s="12">
        <f>'Y CF SEK'!D17+'Y CF SEK'!D18</f>
        <v>-1087</v>
      </c>
      <c r="F32" s="12">
        <f>'Y CF SEK'!E17+'Y CF SEK'!E18</f>
        <v>-416</v>
      </c>
      <c r="G32" s="12">
        <f>'Y CF SEK'!F17+'Y CF SEK'!F18</f>
        <v>-474</v>
      </c>
      <c r="H32" s="12">
        <f>'Y CF SEK'!G17+'Y CF SEK'!G18</f>
        <v>-808</v>
      </c>
      <c r="I32" s="12">
        <f>'Y CF SEK'!H17+'Y CF SEK'!H18</f>
        <v>-1769</v>
      </c>
      <c r="J32" s="415"/>
    </row>
    <row r="33" spans="1:10" s="26" customFormat="1" ht="15" customHeight="1">
      <c r="A33" s="43" t="s">
        <v>62</v>
      </c>
      <c r="B33" s="24">
        <v>-1.0999999999999999E-2</v>
      </c>
      <c r="C33" s="24"/>
      <c r="D33" s="24">
        <f t="shared" ref="D33:I33" si="3">+D32/D8</f>
        <v>-1.3380451537808164E-2</v>
      </c>
      <c r="E33" s="24">
        <f t="shared" si="3"/>
        <v>-1.0476502563707159E-2</v>
      </c>
      <c r="F33" s="24">
        <f t="shared" si="3"/>
        <v>-4.1688797137903735E-3</v>
      </c>
      <c r="G33" s="24">
        <f t="shared" si="3"/>
        <v>-4.2736583958453552E-3</v>
      </c>
      <c r="H33" s="24">
        <f t="shared" si="3"/>
        <v>-5.7173182381036617E-3</v>
      </c>
      <c r="I33" s="24">
        <f t="shared" si="3"/>
        <v>-1.0245331974238985E-2</v>
      </c>
      <c r="J33" s="465"/>
    </row>
    <row r="34" spans="1:10" s="26" customFormat="1">
      <c r="A34" s="43" t="s">
        <v>86</v>
      </c>
      <c r="B34" s="12">
        <v>-758</v>
      </c>
      <c r="C34" s="12"/>
      <c r="D34" s="12">
        <v>-4301</v>
      </c>
      <c r="E34" s="12">
        <f>'Y CF SEK'!D29</f>
        <v>-9683</v>
      </c>
      <c r="F34" s="12">
        <f>'Y CF SEK'!E29</f>
        <v>-16286</v>
      </c>
      <c r="G34" s="12">
        <f>'Y CF SEK'!F29</f>
        <v>-6121</v>
      </c>
      <c r="H34" s="12">
        <f>'Y CF SEK'!G29</f>
        <v>-15503</v>
      </c>
      <c r="I34" s="12">
        <f>'Y CF SEK'!H29</f>
        <v>-9388</v>
      </c>
      <c r="J34" s="415"/>
    </row>
    <row r="35" spans="1:10" s="26" customFormat="1">
      <c r="A35" s="43" t="s">
        <v>66</v>
      </c>
      <c r="B35" s="12">
        <v>-1742</v>
      </c>
      <c r="C35" s="12"/>
      <c r="D35" s="12">
        <v>-2000</v>
      </c>
      <c r="E35" s="12">
        <f>'Y CF SEK'!D22</f>
        <v>-1662</v>
      </c>
      <c r="F35" s="12">
        <f>'Y CF SEK'!E22</f>
        <v>-1459</v>
      </c>
      <c r="G35" s="12">
        <f>'Y CF SEK'!F22</f>
        <v>-1970</v>
      </c>
      <c r="H35" s="12">
        <f>'Y CF SEK'!G22</f>
        <v>-3660</v>
      </c>
      <c r="I35" s="12">
        <f>'Y CF SEK'!H22</f>
        <v>-3987</v>
      </c>
      <c r="J35" s="415"/>
    </row>
    <row r="36" spans="1:10" s="26" customFormat="1">
      <c r="A36" s="43" t="s">
        <v>62</v>
      </c>
      <c r="B36" s="24">
        <v>-0.02</v>
      </c>
      <c r="C36" s="24"/>
      <c r="D36" s="24">
        <f t="shared" ref="D36:I36" si="4">+D35/D8</f>
        <v>-2.0972494573367029E-2</v>
      </c>
      <c r="E36" s="24">
        <f t="shared" si="4"/>
        <v>-1.6018350745980955E-2</v>
      </c>
      <c r="F36" s="24">
        <f t="shared" si="4"/>
        <v>-1.4621143034663834E-2</v>
      </c>
      <c r="G36" s="24">
        <f t="shared" si="4"/>
        <v>-1.7761829197922678E-2</v>
      </c>
      <c r="H36" s="24">
        <f t="shared" si="4"/>
        <v>-2.5897753405271538E-2</v>
      </c>
      <c r="I36" s="24">
        <f t="shared" si="4"/>
        <v>-2.3091090209887411E-2</v>
      </c>
      <c r="J36" s="465"/>
    </row>
    <row r="37" spans="1:10" s="26" customFormat="1" ht="15" customHeight="1">
      <c r="A37" s="43" t="s">
        <v>67</v>
      </c>
      <c r="B37" s="166">
        <v>-7745</v>
      </c>
      <c r="C37" s="166"/>
      <c r="D37" s="166">
        <v>-21601</v>
      </c>
      <c r="E37" s="166">
        <f>'Y CF SEK'!D39</f>
        <v>-8024</v>
      </c>
      <c r="F37" s="166">
        <f>'Y CF SEK'!E39</f>
        <v>-8552</v>
      </c>
      <c r="G37" s="166">
        <f>'Y CF SEK'!F39</f>
        <v>-10323</v>
      </c>
      <c r="H37" s="166">
        <f>'Y CF SEK'!G39</f>
        <v>-14651</v>
      </c>
      <c r="I37" s="166">
        <f>'Y CF SEK'!H39</f>
        <v>-18276</v>
      </c>
      <c r="J37" s="472"/>
    </row>
    <row r="38" spans="1:10" s="26" customFormat="1">
      <c r="A38" s="43" t="s">
        <v>111</v>
      </c>
      <c r="B38" s="167">
        <v>-8255</v>
      </c>
      <c r="C38" s="167"/>
      <c r="D38" s="167">
        <v>-8496</v>
      </c>
      <c r="E38" s="167">
        <f>'Y CF SEK'!D32+'Y CF SEK'!D33</f>
        <v>-7663</v>
      </c>
      <c r="F38" s="167">
        <f>'Y CF SEK'!E32+'Y CF SEK'!E33</f>
        <v>-8506</v>
      </c>
      <c r="G38" s="167">
        <f>'Y CF SEK'!F32+'Y CF SEK'!F33</f>
        <v>-8889</v>
      </c>
      <c r="H38" s="167">
        <f>'Y CF SEK'!G32+'Y CF SEK'!G33</f>
        <v>-9250</v>
      </c>
      <c r="I38" s="167">
        <f>'Y CF SEK'!H32+'Y CF SEK'!H33</f>
        <v>-11211</v>
      </c>
      <c r="J38" s="401"/>
    </row>
    <row r="39" spans="1:10" s="26" customFormat="1">
      <c r="A39" s="43" t="s">
        <v>68</v>
      </c>
      <c r="B39" s="167">
        <v>18856</v>
      </c>
      <c r="C39" s="167"/>
      <c r="D39" s="167">
        <v>14133</v>
      </c>
      <c r="E39" s="167">
        <f>SUM('Q CF SEK'!J65:M65)</f>
        <v>14625</v>
      </c>
      <c r="F39" s="167">
        <f>SUM('Q CF SEK'!N65:Q65)</f>
        <v>18910</v>
      </c>
      <c r="G39" s="167">
        <f>SUM('Q CF SEK'!R65:U65)</f>
        <v>19378</v>
      </c>
      <c r="H39" s="167">
        <f>SUM('Q CF SEK'!V65:Y65)</f>
        <v>17099</v>
      </c>
      <c r="I39" s="167">
        <f>SUM('Q CF SEK'!Z65:AC65)</f>
        <v>23192</v>
      </c>
      <c r="J39" s="401"/>
    </row>
    <row r="40" spans="1:10" s="26" customFormat="1">
      <c r="A40" s="44"/>
      <c r="B40" s="250"/>
      <c r="C40" s="250"/>
      <c r="D40" s="250"/>
      <c r="E40" s="250"/>
      <c r="F40" s="250"/>
      <c r="G40" s="250"/>
      <c r="H40" s="250"/>
      <c r="I40" s="669"/>
      <c r="J40" s="543"/>
    </row>
    <row r="41" spans="1:10" s="26" customFormat="1" ht="14.65">
      <c r="A41" s="58" t="s">
        <v>491</v>
      </c>
      <c r="B41" s="312">
        <v>2017</v>
      </c>
      <c r="C41" s="545" t="s">
        <v>330</v>
      </c>
      <c r="D41" s="310">
        <v>2018</v>
      </c>
      <c r="E41" s="310">
        <f>E4</f>
        <v>2019</v>
      </c>
      <c r="F41" s="310">
        <f>F4</f>
        <v>2020</v>
      </c>
      <c r="G41" s="310">
        <f>G4</f>
        <v>2021</v>
      </c>
      <c r="H41" s="310">
        <f>H4</f>
        <v>2022</v>
      </c>
      <c r="I41" s="675">
        <v>2023</v>
      </c>
      <c r="J41" s="544"/>
    </row>
    <row r="42" spans="1:10" s="26" customFormat="1" ht="14.25">
      <c r="A42" s="43" t="s">
        <v>171</v>
      </c>
      <c r="B42" s="20">
        <f>'Y BS SEK'!B18</f>
        <v>126031</v>
      </c>
      <c r="C42" s="318" t="s">
        <v>331</v>
      </c>
      <c r="D42" s="20">
        <f>'Y BS SEK'!C18</f>
        <v>96670</v>
      </c>
      <c r="E42" s="20">
        <f>'Y BS SEK'!D18</f>
        <v>111722</v>
      </c>
      <c r="F42" s="20">
        <f>'Y BS SEK'!E18</f>
        <v>113366</v>
      </c>
      <c r="G42" s="20">
        <f>'Y BS SEK'!F18</f>
        <v>136683</v>
      </c>
      <c r="H42" s="20">
        <f>'Y BS SEK'!G18</f>
        <v>172301</v>
      </c>
      <c r="I42" s="20">
        <f>'Y BS SEK'!H18</f>
        <v>182684</v>
      </c>
      <c r="J42" s="463"/>
    </row>
    <row r="43" spans="1:10" s="30" customFormat="1" ht="14.25">
      <c r="A43" s="43" t="s">
        <v>172</v>
      </c>
      <c r="B43" s="351">
        <v>0.68</v>
      </c>
      <c r="C43" s="319" t="s">
        <v>331</v>
      </c>
      <c r="D43" s="351">
        <v>0.99</v>
      </c>
      <c r="E43" s="351">
        <v>0.98</v>
      </c>
      <c r="F43" s="351">
        <v>0.86</v>
      </c>
      <c r="G43" s="351">
        <v>0.88</v>
      </c>
      <c r="H43" s="351">
        <v>0.91</v>
      </c>
      <c r="I43" s="249">
        <v>0.94</v>
      </c>
      <c r="J43" s="473"/>
    </row>
    <row r="44" spans="1:10" s="28" customFormat="1" ht="13.15">
      <c r="A44" s="43" t="s">
        <v>377</v>
      </c>
      <c r="B44" s="38">
        <v>64096</v>
      </c>
      <c r="C44" s="38"/>
      <c r="D44" s="12">
        <v>64945</v>
      </c>
      <c r="E44" s="12">
        <v>72732</v>
      </c>
      <c r="F44" s="12">
        <v>83649</v>
      </c>
      <c r="G44" s="12">
        <v>87537</v>
      </c>
      <c r="H44" s="12">
        <v>106054</v>
      </c>
      <c r="I44" s="167">
        <v>125133</v>
      </c>
      <c r="J44" s="401"/>
    </row>
    <row r="45" spans="1:10" s="8" customFormat="1">
      <c r="A45" s="43" t="s">
        <v>378</v>
      </c>
      <c r="B45" s="249">
        <f>B8/B44</f>
        <v>1.336323639540689</v>
      </c>
      <c r="C45" s="249"/>
      <c r="D45" s="249">
        <f t="shared" ref="D45:I45" si="5">D8/D44</f>
        <v>1.468365540072369</v>
      </c>
      <c r="E45" s="249">
        <f t="shared" si="5"/>
        <v>1.4265522741021834</v>
      </c>
      <c r="F45" s="249">
        <f t="shared" si="5"/>
        <v>1.1929251993448815</v>
      </c>
      <c r="G45" s="249">
        <f t="shared" si="5"/>
        <v>1.2670299416246844</v>
      </c>
      <c r="H45" s="249">
        <f t="shared" si="5"/>
        <v>1.3325758575819866</v>
      </c>
      <c r="I45" s="249">
        <f t="shared" si="5"/>
        <v>1.3798438461476989</v>
      </c>
      <c r="J45" s="473"/>
    </row>
    <row r="46" spans="1:10" s="8" customFormat="1">
      <c r="A46" s="43" t="s">
        <v>379</v>
      </c>
      <c r="B46" s="309">
        <f>'APMs calculated'!B36</f>
        <v>0.2930760109835247</v>
      </c>
      <c r="C46" s="309"/>
      <c r="D46" s="309">
        <f>'APMs calculated'!H36</f>
        <v>0.32541381168681194</v>
      </c>
      <c r="E46" s="309">
        <f>'APMs calculated'!L36</f>
        <v>0.3025353352032118</v>
      </c>
      <c r="F46" s="309">
        <f>'APMs calculated'!P36</f>
        <v>0.23076187402120765</v>
      </c>
      <c r="G46" s="309">
        <f>'APMs calculated'!T36</f>
        <v>0.27185076024995147</v>
      </c>
      <c r="H46" s="309">
        <f>'APMs calculated'!X36</f>
        <v>0.28717445829483096</v>
      </c>
      <c r="I46" s="309">
        <f>'APMs calculated'!AB36</f>
        <v>0.29992887567628046</v>
      </c>
      <c r="J46" s="474"/>
    </row>
    <row r="47" spans="1:10" s="8" customFormat="1" ht="14.25">
      <c r="A47" s="43" t="s">
        <v>244</v>
      </c>
      <c r="B47" s="254">
        <f>-'Q BS SEK'!E46</f>
        <v>2466</v>
      </c>
      <c r="C47" s="319" t="s">
        <v>331</v>
      </c>
      <c r="D47" s="254">
        <f>-'Q BS SEK'!I46</f>
        <v>6702</v>
      </c>
      <c r="E47" s="254">
        <f>-'Y BS SEK'!D46</f>
        <v>12013</v>
      </c>
      <c r="F47" s="254">
        <f>-'Y BS SEK'!E46</f>
        <v>16421</v>
      </c>
      <c r="G47" s="254">
        <f>-'Y BS SEK'!F46</f>
        <v>8151</v>
      </c>
      <c r="H47" s="254">
        <f>-'Y BS SEK'!G46</f>
        <v>26570</v>
      </c>
      <c r="I47" s="254">
        <f>-'Y BS SEK'!H46</f>
        <v>23441</v>
      </c>
      <c r="J47" s="475"/>
    </row>
    <row r="48" spans="1:10" s="8" customFormat="1" ht="14.25">
      <c r="A48" s="43" t="s">
        <v>245</v>
      </c>
      <c r="B48" s="255">
        <f>B47/B12</f>
        <v>0.110172899075191</v>
      </c>
      <c r="C48" s="319" t="s">
        <v>331</v>
      </c>
      <c r="D48" s="255">
        <f t="shared" ref="D48:H48" si="6">D47/D12</f>
        <v>0.27343941248470011</v>
      </c>
      <c r="E48" s="255">
        <f t="shared" si="6"/>
        <v>0.45166748129488288</v>
      </c>
      <c r="F48" s="255">
        <f t="shared" si="6"/>
        <v>0.67478939798643933</v>
      </c>
      <c r="G48" s="255">
        <f t="shared" si="6"/>
        <v>0.28082687338501294</v>
      </c>
      <c r="H48" s="255">
        <f t="shared" si="6"/>
        <v>0.72696927412514711</v>
      </c>
      <c r="I48" s="255">
        <f>I47/I12</f>
        <v>0.52262998305538211</v>
      </c>
      <c r="J48" s="476"/>
    </row>
    <row r="49" spans="1:10" s="8" customFormat="1" ht="14.25">
      <c r="A49" s="43" t="s">
        <v>13</v>
      </c>
      <c r="B49" s="20">
        <f>'Y BS SEK'!B22</f>
        <v>60601</v>
      </c>
      <c r="C49" s="319" t="s">
        <v>331</v>
      </c>
      <c r="D49" s="20">
        <f>'Y BS SEK'!C22</f>
        <v>42472</v>
      </c>
      <c r="E49" s="20">
        <f>'Y BS SEK'!D22</f>
        <v>53290</v>
      </c>
      <c r="F49" s="20">
        <f>'Y BS SEK'!E22</f>
        <v>53534</v>
      </c>
      <c r="G49" s="20">
        <f>'Y BS SEK'!F22</f>
        <v>67634</v>
      </c>
      <c r="H49" s="20">
        <f>'Y BS SEK'!G22</f>
        <v>80026</v>
      </c>
      <c r="I49" s="20">
        <f>'Y BS SEK'!H22</f>
        <v>91500</v>
      </c>
      <c r="J49" s="463"/>
    </row>
    <row r="50" spans="1:10" s="8" customFormat="1" ht="14.25">
      <c r="A50" s="43" t="s">
        <v>69</v>
      </c>
      <c r="B50" s="308">
        <f>B47/B49</f>
        <v>4.0692397815217572E-2</v>
      </c>
      <c r="C50" s="319" t="s">
        <v>331</v>
      </c>
      <c r="D50" s="308">
        <f t="shared" ref="D50:I50" si="7">D47/D49</f>
        <v>0.15779807873422491</v>
      </c>
      <c r="E50" s="308">
        <f t="shared" si="7"/>
        <v>0.22542690936385815</v>
      </c>
      <c r="F50" s="308">
        <f t="shared" si="7"/>
        <v>0.30673964209661148</v>
      </c>
      <c r="G50" s="308">
        <f t="shared" si="7"/>
        <v>0.12051630836561493</v>
      </c>
      <c r="H50" s="308">
        <f t="shared" si="7"/>
        <v>0.3320170944443056</v>
      </c>
      <c r="I50" s="308">
        <f t="shared" si="7"/>
        <v>0.25618579234972677</v>
      </c>
      <c r="J50" s="489"/>
    </row>
    <row r="51" spans="1:10" s="8" customFormat="1" ht="14.25">
      <c r="A51" s="43" t="s">
        <v>70</v>
      </c>
      <c r="B51" s="308">
        <f>B49/B42</f>
        <v>0.48084201505978685</v>
      </c>
      <c r="C51" s="350" t="s">
        <v>331</v>
      </c>
      <c r="D51" s="308">
        <f t="shared" ref="D51:I51" si="8">D49/D42</f>
        <v>0.43935036722871623</v>
      </c>
      <c r="E51" s="308">
        <f t="shared" si="8"/>
        <v>0.47698752260074112</v>
      </c>
      <c r="F51" s="308">
        <f t="shared" si="8"/>
        <v>0.47222271227704954</v>
      </c>
      <c r="G51" s="308">
        <f t="shared" si="8"/>
        <v>0.49482378935200427</v>
      </c>
      <c r="H51" s="308">
        <f t="shared" si="8"/>
        <v>0.46445464622956339</v>
      </c>
      <c r="I51" s="308">
        <f t="shared" si="8"/>
        <v>0.50086488143460839</v>
      </c>
      <c r="J51" s="489"/>
    </row>
    <row r="52" spans="1:10" s="8" customFormat="1" ht="14.25">
      <c r="A52" s="43" t="s">
        <v>71</v>
      </c>
      <c r="B52" s="308">
        <f>'APMs calculated'!B8</f>
        <v>0.30141003131391747</v>
      </c>
      <c r="C52" s="350" t="s">
        <v>331</v>
      </c>
      <c r="D52" s="308">
        <f>'APMs calculated'!H8</f>
        <v>0.33650558233428091</v>
      </c>
      <c r="E52" s="308">
        <f>'APMs calculated'!L8</f>
        <v>0.34741322029051336</v>
      </c>
      <c r="F52" s="308">
        <f>'APMs calculated'!P8</f>
        <v>0.26765986424126514</v>
      </c>
      <c r="G52" s="308">
        <f>'APMs calculated'!T8</f>
        <v>0.30291486638664167</v>
      </c>
      <c r="H52" s="308">
        <f>'APMs calculated'!X8</f>
        <v>0.3220014922589069</v>
      </c>
      <c r="I52" s="308">
        <f>'APMs calculated'!AB8</f>
        <v>0.32196800069813319</v>
      </c>
      <c r="J52" s="489"/>
    </row>
    <row r="53" spans="1:10" s="29" customFormat="1">
      <c r="A53" s="32"/>
      <c r="B53" s="33"/>
      <c r="C53" s="33"/>
      <c r="D53" s="33"/>
      <c r="E53" s="33"/>
      <c r="F53" s="33"/>
      <c r="G53" s="33"/>
      <c r="H53" s="33"/>
      <c r="I53" s="33"/>
      <c r="J53" s="491"/>
    </row>
    <row r="54" spans="1:10" ht="15">
      <c r="A54" s="626" t="s">
        <v>492</v>
      </c>
      <c r="B54" s="627">
        <v>2017</v>
      </c>
      <c r="C54" s="628" t="s">
        <v>493</v>
      </c>
      <c r="D54" s="627" t="s">
        <v>415</v>
      </c>
      <c r="E54" s="627" t="s">
        <v>416</v>
      </c>
      <c r="F54" s="627" t="s">
        <v>417</v>
      </c>
      <c r="G54" s="627" t="s">
        <v>418</v>
      </c>
      <c r="H54" s="627">
        <v>2022</v>
      </c>
      <c r="I54" s="639">
        <v>2023</v>
      </c>
      <c r="J54" s="629"/>
    </row>
    <row r="55" spans="1:10" outlineLevel="1">
      <c r="A55" s="34" t="s">
        <v>343</v>
      </c>
      <c r="B55" s="199">
        <v>13.72</v>
      </c>
      <c r="C55" s="199"/>
      <c r="D55" s="36">
        <v>3.3654999999999999</v>
      </c>
      <c r="E55" s="36">
        <v>3.4003999999999999</v>
      </c>
      <c r="F55" s="36">
        <v>3.0398999999999998</v>
      </c>
      <c r="G55" s="36">
        <v>3.7221000000000002</v>
      </c>
      <c r="H55" s="36">
        <v>4.82237284410078</v>
      </c>
      <c r="I55" s="36">
        <v>5.76</v>
      </c>
      <c r="J55" s="492"/>
    </row>
    <row r="56" spans="1:10" outlineLevel="1">
      <c r="A56" s="34" t="s">
        <v>344</v>
      </c>
      <c r="B56" s="199">
        <v>13.61</v>
      </c>
      <c r="C56" s="199"/>
      <c r="D56" s="36">
        <v>3.3605</v>
      </c>
      <c r="E56" s="36">
        <v>3.3974000000000002</v>
      </c>
      <c r="F56" s="36">
        <v>3.0352999999999999</v>
      </c>
      <c r="G56" s="36">
        <v>3.7136</v>
      </c>
      <c r="H56" s="36">
        <v>4.8148785482361296</v>
      </c>
      <c r="I56" s="36">
        <v>5.75</v>
      </c>
      <c r="J56" s="492"/>
    </row>
    <row r="57" spans="1:10" s="7" customFormat="1" ht="15.75" customHeight="1" outlineLevel="1">
      <c r="A57" s="3" t="s">
        <v>485</v>
      </c>
      <c r="B57" s="36">
        <v>7</v>
      </c>
      <c r="C57" s="36"/>
      <c r="D57" s="36">
        <v>1.575</v>
      </c>
      <c r="E57" s="36">
        <v>1.75</v>
      </c>
      <c r="F57" s="36">
        <v>1.825</v>
      </c>
      <c r="G57" s="36">
        <v>1.9</v>
      </c>
      <c r="H57" s="36">
        <v>2.2999999999999998</v>
      </c>
      <c r="I57" s="199">
        <v>2.8</v>
      </c>
      <c r="J57" s="679"/>
    </row>
    <row r="58" spans="1:10" outlineLevel="1">
      <c r="A58" s="3" t="s">
        <v>74</v>
      </c>
      <c r="B58" s="168">
        <f>B57/B55</f>
        <v>0.51020408163265307</v>
      </c>
      <c r="C58" s="168"/>
      <c r="D58" s="168">
        <f t="shared" ref="D58:I58" si="9">D57/D55</f>
        <v>0.46798395483583421</v>
      </c>
      <c r="E58" s="24">
        <f t="shared" si="9"/>
        <v>0.514645335842842</v>
      </c>
      <c r="F58" s="24">
        <f t="shared" si="9"/>
        <v>0.60034869568077898</v>
      </c>
      <c r="G58" s="24">
        <f t="shared" si="9"/>
        <v>0.51046452271567122</v>
      </c>
      <c r="H58" s="24">
        <f t="shared" si="9"/>
        <v>0.47694362803440121</v>
      </c>
      <c r="I58" s="24">
        <f t="shared" si="9"/>
        <v>0.4861111111111111</v>
      </c>
      <c r="J58" s="465"/>
    </row>
    <row r="59" spans="1:10" outlineLevel="1">
      <c r="A59" s="3" t="s">
        <v>75</v>
      </c>
      <c r="B59" s="37">
        <f>B57/B67</f>
        <v>2.1739130434782608E-2</v>
      </c>
      <c r="C59" s="37"/>
      <c r="D59" s="37">
        <f t="shared" ref="D59:I59" si="10">D57/D67</f>
        <v>2.1627188465499485E-2</v>
      </c>
      <c r="E59" s="24">
        <f t="shared" si="10"/>
        <v>2.4305555555555556E-2</v>
      </c>
      <c r="F59" s="24">
        <f t="shared" si="10"/>
        <v>1.8959561592603175E-2</v>
      </c>
      <c r="G59" s="24">
        <f t="shared" si="10"/>
        <v>1.4085290138443573E-2</v>
      </c>
      <c r="H59" s="24">
        <f t="shared" si="10"/>
        <v>1.951467843203801E-2</v>
      </c>
      <c r="I59" s="24">
        <f t="shared" si="10"/>
        <v>1.9417475728155342E-2</v>
      </c>
      <c r="J59" s="465"/>
    </row>
    <row r="60" spans="1:10" outlineLevel="1">
      <c r="A60" s="3" t="s">
        <v>76</v>
      </c>
      <c r="B60" s="199">
        <v>8</v>
      </c>
      <c r="C60" s="199"/>
      <c r="D60" s="362" t="s">
        <v>144</v>
      </c>
      <c r="E60" s="363" t="s">
        <v>144</v>
      </c>
      <c r="F60" s="363" t="s">
        <v>144</v>
      </c>
      <c r="G60" s="363">
        <v>2</v>
      </c>
      <c r="H60" s="363" t="s">
        <v>144</v>
      </c>
      <c r="I60" s="363" t="s">
        <v>144</v>
      </c>
      <c r="J60" s="493"/>
    </row>
    <row r="61" spans="1:10" s="7" customFormat="1" ht="13.15" outlineLevel="1">
      <c r="A61" s="3" t="s">
        <v>68</v>
      </c>
      <c r="B61" s="36">
        <v>15.53</v>
      </c>
      <c r="C61" s="36"/>
      <c r="D61" s="175">
        <f t="shared" ref="D61:F61" si="11">D39/D68</f>
        <v>2.9116779407191569</v>
      </c>
      <c r="E61" s="175">
        <f t="shared" si="11"/>
        <v>3.0099745245840941</v>
      </c>
      <c r="F61" s="175">
        <f t="shared" si="11"/>
        <v>3.8895900755465762</v>
      </c>
      <c r="G61" s="175">
        <f>G39/G68</f>
        <v>3.9782932821753749</v>
      </c>
      <c r="H61" s="175">
        <f>H39/H68</f>
        <v>3.512278113101301</v>
      </c>
      <c r="I61" s="175">
        <f>I39/I68</f>
        <v>4.7608490372377554</v>
      </c>
      <c r="J61" s="494"/>
    </row>
    <row r="62" spans="1:10" outlineLevel="1">
      <c r="A62" s="3" t="s">
        <v>13</v>
      </c>
      <c r="B62" s="196">
        <v>50</v>
      </c>
      <c r="C62" s="196"/>
      <c r="D62" s="196">
        <v>8.7500732735198632</v>
      </c>
      <c r="E62" s="196">
        <v>10.967626831800777</v>
      </c>
      <c r="F62" s="196">
        <v>11.011386309059251</v>
      </c>
      <c r="G62" s="196">
        <v>13.885224886296282</v>
      </c>
      <c r="H62" s="196">
        <v>16.465742196871947</v>
      </c>
      <c r="I62" s="196">
        <v>19</v>
      </c>
      <c r="J62" s="495"/>
    </row>
    <row r="63" spans="1:10" outlineLevel="1">
      <c r="A63" s="3" t="s">
        <v>78</v>
      </c>
      <c r="B63" s="148">
        <v>354.2</v>
      </c>
      <c r="C63" s="148"/>
      <c r="D63" s="148">
        <v>52.625</v>
      </c>
      <c r="E63" s="148">
        <v>93.4</v>
      </c>
      <c r="F63" s="148">
        <v>105.27500000000001</v>
      </c>
      <c r="G63" s="148">
        <v>156.44999999999999</v>
      </c>
      <c r="H63" s="148">
        <v>123.1</v>
      </c>
      <c r="I63" s="148">
        <v>173.6</v>
      </c>
      <c r="J63" s="496"/>
    </row>
    <row r="64" spans="1:10" outlineLevel="1">
      <c r="A64" s="3" t="s">
        <v>79</v>
      </c>
      <c r="B64" s="148">
        <v>314.60000000000002</v>
      </c>
      <c r="C64" s="148"/>
      <c r="D64" s="148">
        <v>48.325000000000003</v>
      </c>
      <c r="E64" s="148">
        <v>81.3</v>
      </c>
      <c r="F64" s="148">
        <v>92.075000000000003</v>
      </c>
      <c r="G64" s="148">
        <v>133.05000000000001</v>
      </c>
      <c r="H64" s="148">
        <v>111.1</v>
      </c>
      <c r="I64" s="148">
        <v>149.4</v>
      </c>
      <c r="J64" s="496"/>
    </row>
    <row r="65" spans="1:10" outlineLevel="1">
      <c r="A65" s="3" t="s">
        <v>148</v>
      </c>
      <c r="B65" s="148">
        <v>375.8</v>
      </c>
      <c r="C65" s="148"/>
      <c r="D65" s="148">
        <v>95.2</v>
      </c>
      <c r="E65" s="148">
        <v>96.625</v>
      </c>
      <c r="F65" s="148">
        <v>111.375</v>
      </c>
      <c r="G65" s="148">
        <v>157.35</v>
      </c>
      <c r="H65" s="148">
        <v>161.15</v>
      </c>
      <c r="I65" s="148">
        <v>174.2</v>
      </c>
      <c r="J65" s="496"/>
    </row>
    <row r="66" spans="1:10" outlineLevel="1">
      <c r="A66" s="3" t="s">
        <v>149</v>
      </c>
      <c r="B66" s="148">
        <v>277</v>
      </c>
      <c r="C66" s="148"/>
      <c r="D66" s="148">
        <v>51.325000000000003</v>
      </c>
      <c r="E66" s="148">
        <v>51.25</v>
      </c>
      <c r="F66" s="148">
        <v>66.674999999999997</v>
      </c>
      <c r="G66" s="148">
        <v>108.52500000000001</v>
      </c>
      <c r="H66" s="148">
        <v>92.49</v>
      </c>
      <c r="I66" s="148">
        <v>119.4</v>
      </c>
      <c r="J66" s="496"/>
    </row>
    <row r="67" spans="1:10" outlineLevel="1">
      <c r="A67" s="3" t="s">
        <v>80</v>
      </c>
      <c r="B67" s="148">
        <v>322</v>
      </c>
      <c r="C67" s="148"/>
      <c r="D67" s="148">
        <v>72.825000000000003</v>
      </c>
      <c r="E67" s="148">
        <v>72</v>
      </c>
      <c r="F67" s="148">
        <v>96.257499999999993</v>
      </c>
      <c r="G67" s="148">
        <v>134.89250000000001</v>
      </c>
      <c r="H67" s="148">
        <v>117.86</v>
      </c>
      <c r="I67" s="148">
        <v>144.19999999999999</v>
      </c>
      <c r="J67" s="496"/>
    </row>
    <row r="68" spans="1:10" outlineLevel="1">
      <c r="A68" s="3" t="s">
        <v>77</v>
      </c>
      <c r="B68" s="148">
        <v>1214.0999999999999</v>
      </c>
      <c r="C68" s="148"/>
      <c r="D68" s="148">
        <v>4853.9022130000003</v>
      </c>
      <c r="E68" s="148">
        <v>4858.8451100000002</v>
      </c>
      <c r="F68" s="148">
        <v>4861.6948400000001</v>
      </c>
      <c r="G68" s="148">
        <v>4870.932992</v>
      </c>
      <c r="H68" s="148">
        <v>4868.3502414624509</v>
      </c>
      <c r="I68" s="148">
        <v>4871.3999999999996</v>
      </c>
      <c r="J68" s="496"/>
    </row>
    <row r="69" spans="1:10" outlineLevel="1">
      <c r="A69" s="5" t="s">
        <v>85</v>
      </c>
      <c r="B69" s="404">
        <v>1215.8</v>
      </c>
      <c r="C69" s="404"/>
      <c r="D69" s="404">
        <v>4861.1471350000002</v>
      </c>
      <c r="E69" s="404">
        <v>4863.0963400000001</v>
      </c>
      <c r="F69" s="404">
        <v>4868.9856200000004</v>
      </c>
      <c r="G69" s="404">
        <v>4882.0828140000003</v>
      </c>
      <c r="H69" s="404">
        <v>4875.9277653224508</v>
      </c>
      <c r="I69" s="404">
        <v>4878.8999999999996</v>
      </c>
      <c r="J69" s="497"/>
    </row>
    <row r="70" spans="1:10">
      <c r="A70" s="3"/>
      <c r="B70" s="35"/>
      <c r="C70" s="35"/>
      <c r="D70" s="35"/>
      <c r="E70" s="35"/>
      <c r="F70" s="35"/>
      <c r="G70" s="35"/>
      <c r="H70" s="35"/>
      <c r="I70" s="35"/>
      <c r="J70" s="670"/>
    </row>
    <row r="71" spans="1:10">
      <c r="A71" s="3" t="s">
        <v>187</v>
      </c>
      <c r="B71" s="35"/>
      <c r="C71" s="35"/>
      <c r="D71" s="35"/>
      <c r="E71" s="35"/>
      <c r="F71" s="35"/>
      <c r="G71" s="35"/>
      <c r="H71" s="35"/>
      <c r="I71" s="35"/>
      <c r="J71" s="670"/>
    </row>
    <row r="72" spans="1:10">
      <c r="A72" s="3"/>
      <c r="B72" s="3"/>
      <c r="C72" s="3"/>
      <c r="D72" s="3"/>
      <c r="E72" s="3"/>
      <c r="F72" s="3"/>
      <c r="G72" s="3"/>
      <c r="H72" s="3"/>
      <c r="I72" s="3"/>
      <c r="J72" s="340"/>
    </row>
    <row r="73" spans="1:10" s="555" customFormat="1" ht="13.9">
      <c r="A73" s="554" t="s">
        <v>460</v>
      </c>
      <c r="D73" s="556"/>
      <c r="E73" s="556"/>
      <c r="F73" s="556"/>
      <c r="G73" s="556"/>
      <c r="H73" s="556"/>
      <c r="I73" s="556"/>
      <c r="J73" s="671"/>
    </row>
    <row r="74" spans="1:10" s="555" customFormat="1" ht="13.9">
      <c r="A74" s="554" t="s">
        <v>461</v>
      </c>
      <c r="B74" s="557"/>
      <c r="C74" s="557"/>
      <c r="D74" s="557"/>
      <c r="E74" s="557"/>
      <c r="F74" s="557"/>
      <c r="G74" s="557"/>
      <c r="H74" s="557"/>
      <c r="I74" s="557"/>
      <c r="J74" s="672"/>
    </row>
    <row r="75" spans="1:10" s="555" customFormat="1" ht="13.9">
      <c r="A75" s="554" t="s">
        <v>462</v>
      </c>
      <c r="D75" s="558"/>
      <c r="E75" s="558"/>
      <c r="F75" s="558"/>
      <c r="G75" s="558"/>
      <c r="H75" s="558"/>
      <c r="I75" s="558"/>
      <c r="J75" s="673"/>
    </row>
    <row r="76" spans="1:10" s="555" customFormat="1" ht="20.45" customHeight="1">
      <c r="A76" s="668"/>
      <c r="J76" s="674"/>
    </row>
  </sheetData>
  <phoneticPr fontId="16" type="noConversion"/>
  <pageMargins left="0.70866141732283472" right="0.70866141732283472" top="0.74803149606299213" bottom="0.74803149606299213" header="0.31496062992125984" footer="0.31496062992125984"/>
  <pageSetup paperSize="9" scale="66"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41</vt:i4>
      </vt:variant>
    </vt:vector>
  </HeadingPairs>
  <TitlesOfParts>
    <vt:vector size="54"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'CO2 GHG Table'!Print_Area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Linnea Gronwall</cp:lastModifiedBy>
  <cp:lastPrinted>2020-02-24T12:37:11Z</cp:lastPrinted>
  <dcterms:created xsi:type="dcterms:W3CDTF">1999-03-19T15:29:11Z</dcterms:created>
  <dcterms:modified xsi:type="dcterms:W3CDTF">2024-07-16T08:46:31Z</dcterms:modified>
</cp:coreProperties>
</file>