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G:\Group Investor Relations\2023\Q3\Draft sharp\"/>
    </mc:Choice>
  </mc:AlternateContent>
  <xr:revisionPtr revIDLastSave="0" documentId="13_ncr:1_{0889DBAB-6668-44A8-BC91-04131293DFF1}" xr6:coauthVersionLast="47" xr6:coauthVersionMax="47" xr10:uidLastSave="{00000000-0000-0000-0000-000000000000}"/>
  <bookViews>
    <workbookView xWindow="28680" yWindow="-120" windowWidth="51840" windowHeight="2112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s>
  <externalReferences>
    <externalReference r:id="rId13"/>
    <externalReference r:id="rId14"/>
    <externalReference r:id="rId15"/>
    <externalReference r:id="rId16"/>
    <externalReference r:id="rId17"/>
    <externalReference r:id="rId18"/>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SEK'!$A$1:$U$77</definedName>
    <definedName name="_xlnm.Print_Area" localSheetId="10">'APMs calculated'!$A$1:$R$39</definedName>
    <definedName name="_xlnm.Print_Area" localSheetId="8">'Key Ratios - SEK'!$A$1:$H$75</definedName>
    <definedName name="_xlnm.Print_Area" localSheetId="2">'Q BS SEK'!$A$1:$Q$49</definedName>
    <definedName name="_xlnm.Print_Area" localSheetId="3">'Q CF SEK'!$A$1:$R$68</definedName>
    <definedName name="_xlnm.Print_Area" localSheetId="4">'Q SB SEK'!$A$1:$N$59</definedName>
    <definedName name="_xlnm.Print_Area" localSheetId="0">'START PAGE'!$A$4:$F$48</definedName>
    <definedName name="_xlnm.Print_Area" localSheetId="11">Sustainability!$A$2:$G$75</definedName>
    <definedName name="_xlnm.Print_Area" localSheetId="6">'Y BS SEK'!$A$1:$F$48</definedName>
    <definedName name="_xlnm.Print_Area" localSheetId="7">'Y CF SEK'!$A$1:$F$43</definedName>
    <definedName name="_xlnm.Print_Area" localSheetId="5">'Y IS SEK'!$A$1:$I$78</definedName>
    <definedName name="_xlnm.Print_Area" localSheetId="9">'Y SB SEK'!$A$1:$E$59</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7" i="35" l="1"/>
  <c r="AF68" i="5"/>
  <c r="AF71" i="5"/>
  <c r="AF70" i="5"/>
  <c r="AE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F26" i="5"/>
  <c r="AB18" i="8" l="1"/>
  <c r="AB37" i="8" s="1"/>
  <c r="AB39" i="8" s="1"/>
  <c r="AB33" i="8"/>
  <c r="AB46" i="8"/>
  <c r="AF59" i="5" l="1"/>
  <c r="AF30" i="5" l="1"/>
  <c r="AF40" i="5"/>
  <c r="AF41" i="5"/>
  <c r="AF38" i="5"/>
  <c r="AF39" i="5" l="1"/>
  <c r="AF69" i="5"/>
  <c r="AF35" i="5"/>
  <c r="AF47" i="5" l="1"/>
  <c r="AF65" i="5"/>
  <c r="AF19" i="5"/>
  <c r="AA11" i="35" s="1"/>
  <c r="AF11" i="5"/>
  <c r="AA6" i="35"/>
  <c r="AA12" i="35"/>
  <c r="AA28" i="35" s="1"/>
  <c r="AA13" i="35"/>
  <c r="AA23" i="35"/>
  <c r="AA35" i="35"/>
  <c r="Z13" i="35"/>
  <c r="Z35" i="35"/>
  <c r="AA7" i="35"/>
  <c r="AA60" i="31"/>
  <c r="AA59" i="31"/>
  <c r="AA58" i="31"/>
  <c r="AA57" i="31"/>
  <c r="AA56" i="31"/>
  <c r="AA55" i="31"/>
  <c r="AA54" i="31"/>
  <c r="AA53" i="31"/>
  <c r="AA50" i="31"/>
  <c r="AA47" i="31"/>
  <c r="AA40" i="31"/>
  <c r="AA34" i="31"/>
  <c r="AA25" i="31"/>
  <c r="AA9" i="31"/>
  <c r="AA16" i="31" s="1"/>
  <c r="AA45" i="8"/>
  <c r="AA43" i="8"/>
  <c r="AA38" i="8"/>
  <c r="AA32" i="8"/>
  <c r="AA27" i="8"/>
  <c r="AA22" i="8"/>
  <c r="AA17" i="8"/>
  <c r="AA11" i="8"/>
  <c r="AA18" i="8" s="1"/>
  <c r="AA37" i="8" s="1"/>
  <c r="AA39" i="8" l="1"/>
  <c r="AF52" i="5"/>
  <c r="AF55" i="5" s="1"/>
  <c r="AF48" i="5"/>
  <c r="AF73" i="5"/>
  <c r="AF43" i="5"/>
  <c r="AA14" i="35"/>
  <c r="AA15" i="35" s="1"/>
  <c r="AA8" i="35"/>
  <c r="AA65" i="31"/>
  <c r="AA33" i="8"/>
  <c r="AA46" i="8"/>
  <c r="Z23" i="35" s="1"/>
  <c r="Z58" i="31"/>
  <c r="Z6" i="35" l="1"/>
  <c r="AE26" i="5"/>
  <c r="Z8" i="35" l="1"/>
  <c r="AE11" i="5" l="1"/>
  <c r="AE19" i="5"/>
  <c r="AE35" i="5"/>
  <c r="Z12" i="35" s="1"/>
  <c r="AE38" i="5"/>
  <c r="AE39" i="5"/>
  <c r="AE40" i="5"/>
  <c r="AE41" i="5"/>
  <c r="AE59" i="5"/>
  <c r="AE69" i="5"/>
  <c r="AE70" i="5"/>
  <c r="AE71" i="5"/>
  <c r="Y6" i="35"/>
  <c r="Z14" i="35" l="1"/>
  <c r="Z28" i="35"/>
  <c r="Z11" i="35"/>
  <c r="AE47" i="5"/>
  <c r="AE65" i="5"/>
  <c r="AE43" i="5"/>
  <c r="AE21" i="5"/>
  <c r="Y35" i="35"/>
  <c r="Z15" i="35" l="1"/>
  <c r="AE73" i="5"/>
  <c r="AE52" i="5"/>
  <c r="AE54" i="5" s="1"/>
  <c r="AE48" i="5"/>
  <c r="V9" i="28"/>
  <c r="V14" i="28" s="1"/>
  <c r="V19" i="28" s="1"/>
  <c r="V24" i="28" s="1"/>
  <c r="AE55" i="5" l="1"/>
  <c r="H58" i="13"/>
  <c r="Z9" i="31"/>
  <c r="AD59" i="5" l="1"/>
  <c r="AD26" i="5"/>
  <c r="AD38" i="5" l="1"/>
  <c r="Y7" i="35"/>
  <c r="Y8" i="35" s="1"/>
  <c r="Y13" i="35"/>
  <c r="V32" i="28"/>
  <c r="V37" i="28" s="1"/>
  <c r="V42" i="28" s="1"/>
  <c r="V47" i="28" s="1"/>
  <c r="V52" i="28" s="1"/>
  <c r="Z60" i="31"/>
  <c r="Z59" i="31"/>
  <c r="Z57" i="31"/>
  <c r="Z56" i="31"/>
  <c r="Z55" i="31"/>
  <c r="Z54" i="31"/>
  <c r="Z53" i="31"/>
  <c r="Z50" i="31"/>
  <c r="Z47" i="31"/>
  <c r="Z40" i="31"/>
  <c r="Z34" i="31"/>
  <c r="Z25" i="31"/>
  <c r="Z16" i="31"/>
  <c r="Z65" i="31" l="1"/>
  <c r="Z11" i="8" l="1"/>
  <c r="Z22" i="8"/>
  <c r="Z45" i="8"/>
  <c r="Z43" i="8"/>
  <c r="Z38" i="8"/>
  <c r="Z32" i="8"/>
  <c r="Z27" i="8"/>
  <c r="Z17" i="8"/>
  <c r="Z46" i="8" l="1"/>
  <c r="Y23" i="35" s="1"/>
  <c r="Z33" i="8"/>
  <c r="Z18" i="8"/>
  <c r="Z37" i="8" s="1"/>
  <c r="Z39" i="8" s="1"/>
  <c r="AD68" i="5" l="1"/>
  <c r="AD69" i="5"/>
  <c r="AD70" i="5"/>
  <c r="AD71" i="5"/>
  <c r="AD39" i="5"/>
  <c r="AD40" i="5"/>
  <c r="AD41" i="5"/>
  <c r="AD35" i="5"/>
  <c r="AD19" i="5"/>
  <c r="AC19" i="5"/>
  <c r="AA17" i="35" s="1"/>
  <c r="AD11" i="5"/>
  <c r="D61" i="13"/>
  <c r="AD65" i="5" l="1"/>
  <c r="Y11" i="35"/>
  <c r="Y12" i="35"/>
  <c r="AD47" i="5"/>
  <c r="AD43" i="5"/>
  <c r="AD21" i="5"/>
  <c r="X13" i="35"/>
  <c r="AA19" i="35" s="1"/>
  <c r="X6" i="35"/>
  <c r="H25" i="13"/>
  <c r="AD73" i="5" l="1"/>
  <c r="AD48" i="5"/>
  <c r="Y28" i="35"/>
  <c r="Y14" i="35"/>
  <c r="Y15" i="35" s="1"/>
  <c r="AD52" i="5"/>
  <c r="AC21" i="5"/>
  <c r="AD54" i="5" l="1"/>
  <c r="AD55" i="5"/>
  <c r="X7" i="35"/>
  <c r="F8" i="34" l="1"/>
  <c r="H17" i="13" l="1"/>
  <c r="X35" i="35" l="1"/>
  <c r="X8" i="35"/>
  <c r="H52" i="13" s="1"/>
  <c r="F25" i="13" l="1"/>
  <c r="G25" i="13"/>
  <c r="X38" i="8" l="1"/>
  <c r="Y38" i="8"/>
  <c r="W38" i="8"/>
  <c r="Y32" i="8"/>
  <c r="G10" i="25" l="1"/>
  <c r="H28" i="13" s="1"/>
  <c r="Y9" i="31" l="1"/>
  <c r="Y43" i="8"/>
  <c r="AC35" i="5" l="1"/>
  <c r="AA18" i="35" s="1"/>
  <c r="AA20" i="35" s="1"/>
  <c r="AA21" i="35" l="1"/>
  <c r="AA25" i="35"/>
  <c r="X12" i="35"/>
  <c r="X14" i="35" s="1"/>
  <c r="AC65" i="5"/>
  <c r="AC26" i="5"/>
  <c r="AC73" i="5" l="1"/>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64" i="10" s="1"/>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C59" i="5"/>
  <c r="AC11" i="5"/>
  <c r="AC38" i="5"/>
  <c r="AC39" i="5"/>
  <c r="AC40" i="5"/>
  <c r="AC41" i="5"/>
  <c r="AC68" i="5"/>
  <c r="AC69" i="5"/>
  <c r="AC70" i="5"/>
  <c r="AC71" i="5"/>
  <c r="G33" i="9" l="1"/>
  <c r="K72" i="10"/>
  <c r="G46" i="9"/>
  <c r="H47" i="13" s="1"/>
  <c r="H50" i="13" s="1"/>
  <c r="AC43" i="5"/>
  <c r="AC47" i="5"/>
  <c r="AA31" i="35" s="1"/>
  <c r="AA33" i="35" s="1"/>
  <c r="AA36" i="35" s="1"/>
  <c r="G41" i="25"/>
  <c r="G18" i="9"/>
  <c r="K42" i="10"/>
  <c r="K46" i="10"/>
  <c r="H18" i="13" s="1"/>
  <c r="H19" i="13" s="1"/>
  <c r="Y18" i="8"/>
  <c r="Y37" i="8" s="1"/>
  <c r="Y39" i="8" s="1"/>
  <c r="Y33" i="8"/>
  <c r="W13" i="35"/>
  <c r="Z19" i="35" s="1"/>
  <c r="X60" i="31"/>
  <c r="X53" i="31"/>
  <c r="X54" i="31"/>
  <c r="X55" i="31"/>
  <c r="X56" i="31"/>
  <c r="X57" i="31"/>
  <c r="X58" i="31"/>
  <c r="X59" i="31"/>
  <c r="AC52" i="5" l="1"/>
  <c r="AC55" i="5" s="1"/>
  <c r="G37" i="9"/>
  <c r="G39" i="9" s="1"/>
  <c r="H42" i="13"/>
  <c r="H51" i="13" s="1"/>
  <c r="K47" i="10"/>
  <c r="K51" i="10"/>
  <c r="AC48" i="5"/>
  <c r="W35" i="35"/>
  <c r="W6" i="35"/>
  <c r="AC54" i="5" l="1"/>
  <c r="K53" i="10"/>
  <c r="K54" i="10"/>
  <c r="W7" i="35"/>
  <c r="W8" i="35" s="1"/>
  <c r="V35" i="35"/>
  <c r="V6" i="35"/>
  <c r="V7" i="35"/>
  <c r="V13" i="35"/>
  <c r="Y19" i="35" s="1"/>
  <c r="V8" i="35" l="1"/>
  <c r="AB26" i="5"/>
  <c r="Y26" i="5"/>
  <c r="Z26" i="5"/>
  <c r="AA26" i="5"/>
  <c r="AB59" i="5" l="1"/>
  <c r="W60" i="31" l="1"/>
  <c r="W59" i="31"/>
  <c r="W58" i="31"/>
  <c r="W57" i="31"/>
  <c r="W56" i="31"/>
  <c r="W55" i="31"/>
  <c r="W54" i="31"/>
  <c r="W53" i="31"/>
  <c r="W50" i="31"/>
  <c r="W47" i="31"/>
  <c r="W40" i="31"/>
  <c r="W34" i="31"/>
  <c r="W25" i="31"/>
  <c r="W9" i="31"/>
  <c r="W16" i="31" s="1"/>
  <c r="X45" i="8"/>
  <c r="X46" i="8" s="1"/>
  <c r="W23" i="35" s="1"/>
  <c r="X32" i="8"/>
  <c r="X27" i="8"/>
  <c r="X22" i="8"/>
  <c r="X17" i="8"/>
  <c r="X11" i="8"/>
  <c r="AB71" i="5"/>
  <c r="AB70" i="5"/>
  <c r="AB69" i="5"/>
  <c r="AB68" i="5"/>
  <c r="AB41" i="5"/>
  <c r="AB40" i="5"/>
  <c r="AB39" i="5"/>
  <c r="AB38" i="5"/>
  <c r="AB35" i="5"/>
  <c r="Z18" i="35" s="1"/>
  <c r="Z20" i="35" s="1"/>
  <c r="AB19" i="5"/>
  <c r="Z17" i="35" s="1"/>
  <c r="AB11" i="5"/>
  <c r="Z21" i="35" l="1"/>
  <c r="Z25" i="35"/>
  <c r="W12" i="35"/>
  <c r="W11" i="35"/>
  <c r="X33" i="8"/>
  <c r="AB65" i="5"/>
  <c r="AB47" i="5"/>
  <c r="Z31" i="35" s="1"/>
  <c r="Z33" i="35" s="1"/>
  <c r="Z36" i="35" s="1"/>
  <c r="X18" i="8"/>
  <c r="AB43" i="5"/>
  <c r="W65" i="31"/>
  <c r="X34" i="31"/>
  <c r="X50" i="31"/>
  <c r="X47" i="31"/>
  <c r="X40" i="31"/>
  <c r="X25" i="31"/>
  <c r="X9" i="31"/>
  <c r="X16" i="31" s="1"/>
  <c r="AB73" i="5" l="1"/>
  <c r="AB52" i="5"/>
  <c r="AB48" i="5"/>
  <c r="X37" i="8"/>
  <c r="X39" i="8" s="1"/>
  <c r="W14" i="35"/>
  <c r="W15" i="35" s="1"/>
  <c r="W28" i="35"/>
  <c r="X65" i="31"/>
  <c r="AB55" i="5" l="1"/>
  <c r="AB54" i="5"/>
  <c r="W45" i="8" l="1"/>
  <c r="W46" i="8" s="1"/>
  <c r="V23" i="35" s="1"/>
  <c r="V38" i="8"/>
  <c r="W32" i="8"/>
  <c r="W27" i="8"/>
  <c r="W22" i="8"/>
  <c r="W17" i="8"/>
  <c r="W11" i="8"/>
  <c r="W18" i="8" l="1"/>
  <c r="W37" i="8" s="1"/>
  <c r="W39" i="8" s="1"/>
  <c r="W33" i="8"/>
  <c r="AA59" i="5"/>
  <c r="AA68" i="5" l="1"/>
  <c r="AA69" i="5"/>
  <c r="AA70" i="5"/>
  <c r="AA71" i="5"/>
  <c r="AA38" i="5"/>
  <c r="AA39" i="5"/>
  <c r="AA40" i="5"/>
  <c r="AA41" i="5"/>
  <c r="AA35" i="5"/>
  <c r="Y18" i="35" l="1"/>
  <c r="Y20" i="35" s="1"/>
  <c r="V12" i="35"/>
  <c r="AA47" i="5"/>
  <c r="AA65" i="5"/>
  <c r="AA52" i="5" l="1"/>
  <c r="Y31" i="35"/>
  <c r="Y33" i="35" s="1"/>
  <c r="Y36" i="35" s="1"/>
  <c r="Y25" i="35"/>
  <c r="V14" i="35"/>
  <c r="V28" i="35"/>
  <c r="AA19" i="5"/>
  <c r="AA11" i="5"/>
  <c r="Y17" i="35" l="1"/>
  <c r="Y21" i="35" s="1"/>
  <c r="AA54" i="5"/>
  <c r="AA48" i="5"/>
  <c r="V11" i="35"/>
  <c r="V15" i="35" s="1"/>
  <c r="AA43" i="5"/>
  <c r="AA55" i="5"/>
  <c r="AA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Z59" i="5" l="1"/>
  <c r="Z68" i="5" l="1"/>
  <c r="Z69" i="5"/>
  <c r="Z70" i="5"/>
  <c r="Z71" i="5"/>
  <c r="Z38" i="5" l="1"/>
  <c r="Z39" i="5"/>
  <c r="Z40" i="5"/>
  <c r="Z41" i="5"/>
  <c r="Z35" i="5"/>
  <c r="X18" i="35" l="1"/>
  <c r="Z65" i="5"/>
  <c r="Z47" i="5"/>
  <c r="X31" i="35" l="1"/>
  <c r="X33" i="35" s="1"/>
  <c r="X36" i="35" s="1"/>
  <c r="H46" i="13" s="1"/>
  <c r="Z52" i="5"/>
  <c r="Z54" i="5" l="1"/>
  <c r="Z19" i="5"/>
  <c r="Z11" i="5"/>
  <c r="X17" i="35" l="1"/>
  <c r="Z48" i="5"/>
  <c r="Z21" i="5"/>
  <c r="Z55" i="5"/>
  <c r="Z73" i="5"/>
  <c r="Z43" i="5"/>
  <c r="U35" i="35"/>
  <c r="U13" i="35"/>
  <c r="X19" i="35" s="1"/>
  <c r="X20" i="35" s="1"/>
  <c r="U12" i="35"/>
  <c r="U28" i="35" s="1"/>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46" i="8" s="1"/>
  <c r="V32" i="8"/>
  <c r="V27" i="8"/>
  <c r="V22" i="8"/>
  <c r="V17" i="8"/>
  <c r="X25" i="35" l="1"/>
  <c r="H12" i="13"/>
  <c r="H13" i="13" s="1"/>
  <c r="X21" i="35"/>
  <c r="U14" i="35"/>
  <c r="U15" i="35" s="1"/>
  <c r="U8" i="35"/>
  <c r="V33" i="8"/>
  <c r="U23" i="35"/>
  <c r="V18" i="8"/>
  <c r="V37" i="8" l="1"/>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46" i="8" s="1"/>
  <c r="U38" i="8"/>
  <c r="U32" i="8"/>
  <c r="U27" i="8"/>
  <c r="U22" i="8"/>
  <c r="U17" i="8"/>
  <c r="U11" i="8"/>
  <c r="U18" i="8" s="1"/>
  <c r="U37" i="8" s="1"/>
  <c r="U39" i="8" s="1"/>
  <c r="T17" i="8"/>
  <c r="U33" i="8" l="1"/>
  <c r="U59" i="5" l="1"/>
  <c r="V59" i="5"/>
  <c r="W59" i="5"/>
  <c r="X59" i="5"/>
  <c r="Y59" i="5"/>
  <c r="E56" i="34" l="1"/>
  <c r="E51" i="34"/>
  <c r="E46" i="34"/>
  <c r="E41" i="34"/>
  <c r="E28" i="34"/>
  <c r="E23" i="34"/>
  <c r="E18" i="34"/>
  <c r="E13" i="34"/>
  <c r="Y68" i="5" l="1"/>
  <c r="Y69" i="5"/>
  <c r="Y70" i="5"/>
  <c r="Y71" i="5"/>
  <c r="Y38" i="5"/>
  <c r="Y39" i="5"/>
  <c r="Y40" i="5"/>
  <c r="Y41" i="5"/>
  <c r="Y35" i="5"/>
  <c r="Y19" i="5"/>
  <c r="Y11" i="5"/>
  <c r="W17" i="35" l="1"/>
  <c r="W18" i="35"/>
  <c r="W20" i="35" s="1"/>
  <c r="Y65" i="5"/>
  <c r="Y47" i="5"/>
  <c r="Y43" i="5"/>
  <c r="W21" i="35" l="1"/>
  <c r="W25" i="35"/>
  <c r="W31" i="35"/>
  <c r="Y73" i="5"/>
  <c r="Y48" i="5"/>
  <c r="Y52" i="5"/>
  <c r="W33" i="35" l="1"/>
  <c r="W36" i="35" s="1"/>
  <c r="Y54" i="5"/>
  <c r="Y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X35" i="5" l="1"/>
  <c r="V18" i="35" l="1"/>
  <c r="V20" i="35" s="1"/>
  <c r="V25" i="35" s="1"/>
  <c r="X47" i="5"/>
  <c r="V31" i="35" l="1"/>
  <c r="V33" i="35" s="1"/>
  <c r="V36" i="35" s="1"/>
  <c r="X65" i="5"/>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W71" i="5"/>
  <c r="W70" i="5"/>
  <c r="W69" i="5"/>
  <c r="W68" i="5"/>
  <c r="W41" i="5"/>
  <c r="W40" i="5"/>
  <c r="W39" i="5"/>
  <c r="W38" i="5"/>
  <c r="W35" i="5"/>
  <c r="W26" i="5"/>
  <c r="W19" i="5"/>
  <c r="W11" i="5"/>
  <c r="U18" i="35" l="1"/>
  <c r="P32" i="28"/>
  <c r="P37" i="28" s="1"/>
  <c r="P42" i="28" s="1"/>
  <c r="P47" i="28" s="1"/>
  <c r="P52" i="28" s="1"/>
  <c r="T37" i="8"/>
  <c r="T39" i="8" s="1"/>
  <c r="R11" i="35"/>
  <c r="W43" i="5"/>
  <c r="W47" i="5"/>
  <c r="R12" i="35"/>
  <c r="W65" i="5"/>
  <c r="S14" i="35"/>
  <c r="T65" i="31"/>
  <c r="T33" i="8"/>
  <c r="T46" i="8"/>
  <c r="S23" i="35" s="1"/>
  <c r="W52" i="5" l="1"/>
  <c r="U31" i="35"/>
  <c r="U33" i="35" s="1"/>
  <c r="U36" i="35" s="1"/>
  <c r="W73" i="5"/>
  <c r="W48" i="5"/>
  <c r="R13" i="35"/>
  <c r="W54" i="5" l="1"/>
  <c r="U19" i="35"/>
  <c r="U20" i="35" s="1"/>
  <c r="W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X71" i="5"/>
  <c r="X70" i="5"/>
  <c r="X69" i="5"/>
  <c r="X68" i="5"/>
  <c r="X41" i="5"/>
  <c r="X40" i="5"/>
  <c r="X39" i="5"/>
  <c r="X38" i="5"/>
  <c r="X26" i="5"/>
  <c r="X19" i="5"/>
  <c r="V17" i="35" l="1"/>
  <c r="V21" i="35" s="1"/>
  <c r="U17" i="35"/>
  <c r="U21" i="35" s="1"/>
  <c r="S11" i="35"/>
  <c r="S15" i="35" s="1"/>
  <c r="R28" i="35"/>
  <c r="X43" i="5"/>
  <c r="R9" i="31"/>
  <c r="X52" i="5" l="1"/>
  <c r="X48" i="5"/>
  <c r="X73" i="5"/>
  <c r="R14" i="35"/>
  <c r="R15" i="35" s="1"/>
  <c r="X54" i="5" l="1"/>
  <c r="X55" i="5"/>
  <c r="V26" i="5" l="1"/>
  <c r="V35" i="5" l="1"/>
  <c r="V19" i="5"/>
  <c r="V68" i="5"/>
  <c r="V69" i="5"/>
  <c r="V70" i="5"/>
  <c r="V71" i="5"/>
  <c r="V21" i="5" l="1"/>
  <c r="T17" i="35"/>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T71" i="5" l="1"/>
  <c r="T70" i="5"/>
  <c r="T69" i="5"/>
  <c r="T68" i="5"/>
  <c r="T59" i="5"/>
  <c r="T41" i="5"/>
  <c r="T40" i="5"/>
  <c r="T39" i="5"/>
  <c r="T38" i="5"/>
  <c r="T35" i="5"/>
  <c r="T26" i="5"/>
  <c r="T19" i="5"/>
  <c r="T11" i="5"/>
  <c r="R17" i="35" l="1"/>
  <c r="O12" i="35"/>
  <c r="O14" i="35" s="1"/>
  <c r="T43" i="5"/>
  <c r="O11" i="35"/>
  <c r="T47" i="5"/>
  <c r="T65" i="5"/>
  <c r="T73" i="5" l="1"/>
  <c r="T52" i="5"/>
  <c r="O15" i="35"/>
  <c r="T48" i="5"/>
  <c r="U71" i="5"/>
  <c r="U69" i="5"/>
  <c r="U68" i="5"/>
  <c r="N6" i="35"/>
  <c r="T54" i="5" l="1"/>
  <c r="T55" i="5"/>
  <c r="P8" i="35"/>
  <c r="F52" i="13" s="1"/>
  <c r="U38" i="5" l="1"/>
  <c r="U39" i="5"/>
  <c r="U40" i="5"/>
  <c r="U41" i="5"/>
  <c r="U35" i="5"/>
  <c r="R18" i="35" l="1"/>
  <c r="R20" i="35" s="1"/>
  <c r="R25" i="35" s="1"/>
  <c r="S18" i="35"/>
  <c r="S20" i="35" s="1"/>
  <c r="S25" i="35" s="1"/>
  <c r="U47" i="5"/>
  <c r="U65" i="5"/>
  <c r="P12" i="35"/>
  <c r="P14" i="35" s="1"/>
  <c r="U70" i="5"/>
  <c r="R31" i="35" l="1"/>
  <c r="R33" i="35" s="1"/>
  <c r="R36" i="35" s="1"/>
  <c r="S31" i="35"/>
  <c r="S33" i="35" s="1"/>
  <c r="S36" i="35" s="1"/>
  <c r="S21" i="35"/>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5" i="8"/>
  <c r="Q43" i="8"/>
  <c r="Q38" i="8"/>
  <c r="Q32" i="8"/>
  <c r="Q27" i="8"/>
  <c r="Q22" i="8"/>
  <c r="Q17" i="8"/>
  <c r="Q11" i="8"/>
  <c r="S69" i="5"/>
  <c r="Q65" i="31" l="1"/>
  <c r="Q46" i="8"/>
  <c r="P23" i="35" s="1"/>
  <c r="M19" i="28"/>
  <c r="M24" i="28" s="1"/>
  <c r="M32" i="28" s="1"/>
  <c r="M37" i="28" s="1"/>
  <c r="M42" i="28" s="1"/>
  <c r="M47" i="28" s="1"/>
  <c r="M52" i="28" s="1"/>
  <c r="Q33" i="8"/>
  <c r="Q18" i="8"/>
  <c r="Q37" i="8" s="1"/>
  <c r="Q39"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41" i="13"/>
  <c r="F27" i="13"/>
  <c r="F23" i="13"/>
  <c r="F7" i="13"/>
  <c r="R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R71" i="5"/>
  <c r="R69" i="5"/>
  <c r="R41" i="5"/>
  <c r="R40" i="5"/>
  <c r="R39" i="5"/>
  <c r="R35" i="5"/>
  <c r="R19" i="5"/>
  <c r="G21" i="10" l="1"/>
  <c r="M46" i="8"/>
  <c r="L23" i="35" s="1"/>
  <c r="P18" i="35"/>
  <c r="P20" i="35" s="1"/>
  <c r="P17" i="35"/>
  <c r="O17" i="35"/>
  <c r="O18" i="35"/>
  <c r="O20" i="35" s="1"/>
  <c r="M12" i="35"/>
  <c r="R65" i="5"/>
  <c r="M11" i="35"/>
  <c r="E15" i="25"/>
  <c r="E19" i="25" s="1"/>
  <c r="E41" i="25" s="1"/>
  <c r="F28" i="13"/>
  <c r="E37" i="9"/>
  <c r="E39" i="9" s="1"/>
  <c r="F42" i="13"/>
  <c r="F51" i="13" s="1"/>
  <c r="R47" i="5"/>
  <c r="E46" i="9"/>
  <c r="F47" i="13" s="1"/>
  <c r="M33" i="8"/>
  <c r="G42" i="10"/>
  <c r="M18" i="8"/>
  <c r="G46" i="10"/>
  <c r="G64" i="10"/>
  <c r="G72" i="10" s="1"/>
  <c r="E33" i="9"/>
  <c r="R43" i="5"/>
  <c r="F18" i="13" l="1"/>
  <c r="F19" i="13" s="1"/>
  <c r="G13" i="13"/>
  <c r="G48" i="13"/>
  <c r="O31" i="35"/>
  <c r="P21" i="35"/>
  <c r="F50" i="13"/>
  <c r="F12" i="13"/>
  <c r="F13" i="13" s="1"/>
  <c r="P25" i="35"/>
  <c r="M14" i="35"/>
  <c r="O25" i="35"/>
  <c r="P31" i="35"/>
  <c r="G51" i="10"/>
  <c r="G54" i="10" s="1"/>
  <c r="R73" i="5"/>
  <c r="M37" i="8"/>
  <c r="M39" i="8" s="1"/>
  <c r="G47" i="10"/>
  <c r="R52" i="5"/>
  <c r="R48" i="5"/>
  <c r="F48" i="13" l="1"/>
  <c r="M15" i="35"/>
  <c r="P33" i="35"/>
  <c r="P36" i="35" s="1"/>
  <c r="F46" i="13" s="1"/>
  <c r="G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O71" i="5"/>
  <c r="O70" i="5"/>
  <c r="O69" i="5"/>
  <c r="O68" i="5"/>
  <c r="O59" i="5"/>
  <c r="O41" i="5"/>
  <c r="O40" i="5"/>
  <c r="O39" i="5"/>
  <c r="O38" i="5"/>
  <c r="O35" i="5"/>
  <c r="O26" i="5"/>
  <c r="O19" i="5"/>
  <c r="O11" i="5"/>
  <c r="M18" i="35" l="1"/>
  <c r="M20" i="35" s="1"/>
  <c r="M25" i="35" s="1"/>
  <c r="O21" i="5"/>
  <c r="K18" i="8"/>
  <c r="K36" i="31"/>
  <c r="K50" i="31" s="1"/>
  <c r="K65" i="31" s="1"/>
  <c r="J11" i="35"/>
  <c r="O47" i="5"/>
  <c r="J12" i="35"/>
  <c r="K33" i="8"/>
  <c r="K46" i="8"/>
  <c r="J23" i="35" s="1"/>
  <c r="O65" i="5"/>
  <c r="O43" i="5"/>
  <c r="L43" i="8"/>
  <c r="K37" i="8" l="1"/>
  <c r="K39"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P41" i="5"/>
  <c r="P40" i="5"/>
  <c r="P39" i="5"/>
  <c r="P38" i="5"/>
  <c r="P71" i="5"/>
  <c r="P70" i="5"/>
  <c r="P69" i="5"/>
  <c r="P68" i="5"/>
  <c r="P59" i="5"/>
  <c r="J14" i="35"/>
  <c r="J15" i="35" l="1"/>
  <c r="L33" i="8"/>
  <c r="L36" i="31"/>
  <c r="L50" i="31" s="1"/>
  <c r="L65" i="31" s="1"/>
  <c r="L18" i="8"/>
  <c r="P55" i="5"/>
  <c r="P43" i="5"/>
  <c r="P48" i="5"/>
  <c r="P21" i="5"/>
  <c r="L37" i="8" l="1"/>
  <c r="L39" i="8" s="1"/>
  <c r="P54" i="5"/>
  <c r="J60" i="31" l="1"/>
  <c r="J54" i="31"/>
  <c r="J38" i="8" l="1"/>
  <c r="J43" i="8" l="1"/>
  <c r="I43"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N43" i="5" l="1"/>
  <c r="L25" i="35"/>
  <c r="L17" i="35"/>
  <c r="L21" i="35" s="1"/>
  <c r="L6" i="35"/>
  <c r="L8" i="35" s="1"/>
  <c r="E52" i="13" s="1"/>
  <c r="I11" i="3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N73" i="5"/>
  <c r="E39" i="13" l="1"/>
  <c r="E61" i="13" s="1"/>
  <c r="J37" i="8"/>
  <c r="J39"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<sst xmlns="http://schemas.openxmlformats.org/spreadsheetml/2006/main" count="1197" uniqueCount="515">
  <si>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</si>
  <si>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</si>
  <si>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</si>
  <si>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</si>
  <si>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</si>
  <si>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</si>
  <si>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</si>
  <si>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</si>
  <si>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</si>
  <si>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</si>
  <si>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</si>
  <si>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</si>
  <si>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</si>
  <si>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</si>
  <si>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</si>
  <si>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</si>
  <si>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</si>
  <si>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</si>
  <si>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</si>
  <si>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</si>
  <si>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</si>
  <si>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</si>
  <si>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</si>
  <si>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</si>
  <si>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</si>
  <si>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</si>
  <si>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</si>
  <si>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</si>
  <si>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</si>
  <si>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</si>
  <si>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</si>
  <si>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</si>
  <si>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</si>
  <si>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</si>
  <si>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</si>
  <si>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</si>
  <si>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</si>
  <si>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</si>
  <si>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</si>
  <si>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</si>
  <si>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</si>
  <si>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</si>
  <si>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</si>
  <si>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</si>
  <si>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</si>
  <si>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</si>
  <si>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</si>
  <si>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</si>
  <si>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</si>
  <si>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</si>
  <si>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</si>
  <si>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</si>
  <si>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</si>
  <si>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</si>
  <si>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</si>
  <si>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</si>
  <si>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</si>
  <si>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</si>
  <si>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</si>
  <si>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</si>
  <si>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</si>
  <si>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</si>
  <si>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</si>
  <si>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</si>
  <si>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</si>
  <si>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</si>
  <si>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</si>
  <si>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</si>
  <si>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</si>
  <si>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</si>
  <si>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</si>
  <si>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</si>
  <si>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</si>
  <si>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</si>
  <si>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</si>
  <si>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</si>
  <si>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</si>
  <si>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</si>
  <si>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</si>
  <si>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</si>
  <si>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</si>
  <si>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</si>
  <si>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</si>
  <si>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</si>
  <si>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</si>
  <si>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</si>
  <si>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</si>
  <si>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</si>
  <si>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</si>
  <si>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</si>
  <si>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</si>
  <si>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</si>
  <si>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</si>
  <si>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</si>
  <si>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</si>
  <si>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</si>
  <si>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</si>
  <si>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</si>
  <si>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</si>
  <si>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</si>
  <si>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</si>
  <si>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</si>
  <si>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</si>
  <si>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</si>
  <si>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</si>
  <si>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</si>
  <si>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</si>
  <si>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</si>
  <si>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</si>
  <si>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</si>
  <si>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</si>
  <si>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</si>
  <si>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</si>
  <si>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</si>
  <si>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</si>
  <si>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</si>
  <si>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</si>
  <si>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</si>
  <si>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</si>
  <si>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</si>
  <si>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</si>
  <si>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</si>
  <si>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</si>
  <si>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</si>
  <si>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</si>
  <si>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</si>
  <si>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</si>
  <si>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</si>
  <si>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</si>
  <si>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</si>
  <si>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</si>
  <si>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</si>
  <si>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</si>
  <si>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</si>
  <si>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</si>
  <si>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</si>
  <si>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</si>
  <si>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</si>
  <si>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</si>
  <si>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</si>
  <si>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</si>
  <si>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</si>
  <si>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</si>
  <si>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</si>
  <si>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</si>
  <si>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</si>
  <si>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</si>
  <si>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</si>
  <si>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</si>
  <si>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</si>
  <si>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</si>
  <si>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</si>
  <si>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</si>
  <si>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</si>
  <si>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</si>
  <si>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</si>
  <si>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</si>
  <si>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</si>
  <si>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</si>
  <si>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</si>
  <si>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</si>
  <si>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</si>
  <si>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</si>
  <si>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</si>
  <si>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</si>
  <si>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</si>
  <si>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</si>
  <si>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</si>
  <si>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</si>
  <si>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</si>
  <si>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</si>
  <si>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</si>
  <si>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</si>
  <si>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</si>
  <si>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</si>
  <si>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</si>
  <si>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</si>
  <si>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</si>
  <si>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</si>
  <si>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</si>
  <si>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</si>
  <si>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</si>
  <si>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</si>
  <si>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</si>
  <si>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</si>
  <si>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</si>
  <si>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</si>
  <si>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</si>
  <si>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</si>
  <si>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</si>
  <si>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</si>
  <si>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</si>
  <si>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</si>
  <si>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</si>
  <si>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</si>
  <si>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</si>
  <si>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</si>
  <si>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</si>
  <si>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</si>
  <si>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</si>
  <si>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</si>
  <si>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</si>
  <si>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</si>
  <si>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</si>
  <si>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</si>
  <si>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</si>
  <si>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</si>
  <si>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</si>
  <si>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</si>
  <si>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</si>
  <si>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</si>
  <si>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</si>
  <si>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</si>
  <si>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</si>
  <si>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</si>
  <si>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</si>
  <si>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</si>
  <si>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</si>
  <si>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</si>
  <si>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</si>
  <si>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</si>
  <si>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</si>
  <si>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</si>
  <si>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</si>
  <si>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</si>
  <si>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</si>
  <si>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</si>
  <si>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</si>
  <si>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</si>
  <si>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</si>
  <si>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</si>
  <si>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</si>
  <si>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</si>
  <si>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</si>
  <si>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</si>
  <si>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</si>
  <si>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</si>
  <si>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</si>
  <si>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</si>
  <si>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</si>
  <si>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</si>
  <si>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</si>
  <si>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</si>
  <si>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</si>
  <si>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</si>
  <si>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</si>
  <si>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</si>
  <si>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</si>
  <si>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</si>
  <si>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</si>
  <si>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</si>
  <si>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</si>
  <si>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</si>
  <si>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</si>
  <si>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</si>
  <si>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</si>
  <si>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</si>
  <si>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</si>
  <si>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</si>
  <si>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</si>
  <si>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</si>
  <si>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</si>
  <si>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</si>
  <si>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</si>
  <si>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</si>
  <si>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</si>
  <si>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</si>
  <si>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</si>
  <si>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</si>
  <si>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</si>
  <si>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</si>
  <si>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</si>
  <si>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</si>
  <si>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</si>
  <si>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</si>
  <si>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</si>
  <si>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</si>
  <si>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</si>
  <si>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</si>
  <si>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</si>
  <si>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</si>
  <si>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</si>
  <si>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</si>
  <si>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</si>
  <si>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</si>
  <si>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</si>
  <si>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</si>
  <si>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</si>
  <si>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</si>
  <si>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</si>
  <si>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</si>
  <si>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</si>
  <si>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</si>
  <si>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</si>
  <si>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</si>
  <si>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</si>
  <si>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</si>
  <si>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</si>
  <si>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</si>
  <si>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</si>
  <si>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</si>
  <si>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</si>
  <si>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</si>
  <si>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</si>
  <si>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</si>
  <si>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</si>
  <si>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</si>
  <si>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</si>
  <si>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</si>
  <si>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</si>
  <si>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</si>
  <si>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</si>
  <si>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</si>
  <si>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</si>
  <si>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</si>
  <si>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</si>
  <si>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</si>
  <si>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</si>
  <si>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</si>
  <si>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</si>
  <si>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</si>
  <si>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</si>
  <si>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</si>
  <si>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</si>
  <si>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</si>
  <si>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</si>
  <si>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</si>
  <si>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</si>
  <si>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</si>
  <si>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</si>
  <si>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</si>
  <si>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</si>
  <si>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</si>
  <si>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</si>
  <si>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</si>
  <si>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</si>
  <si>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</si>
  <si>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</si>
  <si>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</si>
  <si>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</si>
  <si>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</si>
  <si>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</si>
  <si>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</si>
  <si>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</si>
  <si>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</si>
  <si>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</si>
  <si>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</si>
  <si>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</si>
  <si>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</si>
  <si>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</si>
  <si>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</si>
  <si>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</si>
  <si>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</si>
  <si>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</si>
  <si>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</si>
  <si>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</si>
  <si>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</si>
  <si>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</si>
  <si>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</si>
  <si>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</si>
  <si>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</si>
  <si>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</si>
  <si>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</si>
  <si>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</si>
  <si>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</si>
  <si>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</si>
  <si>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</si>
  <si>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</si>
  <si>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</si>
  <si>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</si>
  <si>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</si>
  <si>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</si>
  <si>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</si>
  <si>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</si>
  <si>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</si>
  <si>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</si>
  <si>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</si>
  <si>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</si>
  <si>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</si>
  <si>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</si>
  <si>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</si>
  <si>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</si>
  <si>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</si>
  <si>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</si>
  <si>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</si>
  <si>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</si>
  <si>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</si>
  <si>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</si>
  <si>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</si>
  <si>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</si>
  <si>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</si>
  <si>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</si>
  <si>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</si>
  <si>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</si>
  <si>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</si>
  <si>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</si>
  <si>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</si>
  <si>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</si>
  <si>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</si>
  <si>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</si>
  <si>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</si>
  <si>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</si>
  <si>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</si>
  <si>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</si>
  <si>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</si>
  <si>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</si>
  <si>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</si>
  <si>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</si>
  <si>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</si>
  <si>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</si>
  <si>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</si>
  <si>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</si>
  <si>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</si>
  <si>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</si>
  <si>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</si>
  <si>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</si>
  <si>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</si>
  <si>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</si>
  <si>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</si>
  <si>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</si>
  <si>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</si>
  <si>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</si>
  <si>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</si>
  <si>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</si>
  <si>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</si>
  <si>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</si>
  <si>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</si>
  <si>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</si>
  <si>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</si>
  <si>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</si>
  <si>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</si>
  <si>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</si>
  <si>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</si>
  <si>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</si>
  <si>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</si>
  <si>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 xml:space="preserve">Indirect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</si>
  <si>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</si>
  <si>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</si>
  <si>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</si>
  <si>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</si>
  <si>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</si>
  <si>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</si>
  <si>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</si>
  <si>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</si>
  <si>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</si>
  <si>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</si>
  <si>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r>
      <t>Water consumption (m3 )/COS</t>
    </r>
    <r>
      <rPr>
        <vertAlign val="superscript"/>
        <sz val="10"/>
        <rFont val="Arial"/>
        <family val="2"/>
      </rPr>
      <t xml:space="preserve"> 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</si>
  <si>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</si>
  <si>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</si>
  <si>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</si>
  <si>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</si>
  <si>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</si>
  <si>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</si>
  <si>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</si>
  <si>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</si>
  <si>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</si>
  <si>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</si>
  <si>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r>
      <t>Degree to which employees agree that there are opportunities to learn and grow in the company (score)</t>
    </r>
    <r>
      <rPr>
        <vertAlign val="superscript"/>
        <sz val="10"/>
        <rFont val="Arial"/>
        <family val="2"/>
      </rPr>
      <t xml:space="preserve"> 11)</t>
    </r>
  </si>
  <si>
    <r>
      <t>Degree to which employees agree that we have a work culture of respect, fairness and openness (score)</t>
    </r>
    <r>
      <rPr>
        <vertAlign val="superscript"/>
        <sz val="10"/>
        <rFont val="Arial"/>
        <family val="2"/>
      </rPr>
      <t xml:space="preserve"> 11)</t>
    </r>
  </si>
  <si>
    <r>
      <t>Degree to which employees agree Atlas Copco takes a genuine interest in their well-being (score)</t>
    </r>
    <r>
      <rPr>
        <vertAlign val="superscript"/>
        <sz val="10"/>
        <rFont val="Arial"/>
        <family val="2"/>
      </rPr>
      <t xml:space="preserve"> 10)</t>
    </r>
  </si>
  <si>
    <t>Employees signed compliance to the Code of Conduct, %</t>
  </si>
  <si>
    <r>
      <t xml:space="preserve">Employees participate in the Group’s biennial ethics training </t>
    </r>
    <r>
      <rPr>
        <vertAlign val="superscript"/>
        <sz val="10"/>
        <rFont val="Arial"/>
        <family val="2"/>
      </rPr>
      <t>12</t>
    </r>
    <r>
      <rPr>
        <sz val="10"/>
        <rFont val="Arial"/>
        <family val="2"/>
      </rPr>
      <t>, %</t>
    </r>
  </si>
  <si>
    <r>
      <t xml:space="preserve">New employees participate in the Group’s ethics training within 12 months of joining the company </t>
    </r>
    <r>
      <rPr>
        <vertAlign val="superscript"/>
        <sz val="10"/>
        <rFont val="Arial"/>
        <family val="2"/>
      </rPr>
      <t>12)</t>
    </r>
    <r>
      <rPr>
        <sz val="10"/>
        <rFont val="Arial"/>
        <family val="2"/>
      </rPr>
      <t>, %</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</si>
  <si>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</si>
  <si>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</si>
  <si>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</si>
  <si>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</si>
  <si>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</si>
  <si>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</si>
  <si>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</si>
  <si>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</si>
  <si>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</si>
  <si>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</si>
  <si>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</si>
  <si>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</si>
  <si>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</si>
  <si>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2)</t>
    </r>
    <r>
      <rPr>
        <i/>
        <sz val="9"/>
        <rFont val="Arial"/>
        <family val="2"/>
      </rPr>
      <t xml:space="preserve">  All operations include all entities</t>
    </r>
  </si>
  <si>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</si>
  <si>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</si>
  <si>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5)</t>
    </r>
    <r>
      <rPr>
        <i/>
        <sz val="9"/>
        <rFont val="Arial"/>
        <family val="2"/>
      </rPr>
      <t xml:space="preserve"> Energy use excludes fuel and energy from company vehicles</t>
    </r>
  </si>
  <si>
    <r>
      <rPr>
        <i/>
        <vertAlign val="superscript"/>
        <sz val="9"/>
        <rFont val="Arial"/>
        <family val="2"/>
      </rPr>
      <t>6)</t>
    </r>
    <r>
      <rPr>
        <i/>
        <sz val="9"/>
        <rFont val="Arial"/>
        <family val="2"/>
      </rPr>
      <t xml:space="preserv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</si>
  <si>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</si>
  <si>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</si>
  <si>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</si>
  <si>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10)</t>
    </r>
    <r>
      <rPr>
        <i/>
        <sz val="9"/>
        <rFont val="Arial"/>
        <family val="2"/>
      </rPr>
      <t xml:space="preserve"> Will be measured first time in 2023. </t>
    </r>
  </si>
  <si>
    <r>
      <rPr>
        <i/>
        <vertAlign val="superscript"/>
        <sz val="9"/>
        <rFont val="Arial"/>
        <family val="2"/>
      </rPr>
      <t xml:space="preserve">11) </t>
    </r>
    <r>
      <rPr>
        <i/>
        <sz val="9"/>
        <rFont val="Arial"/>
        <family val="2"/>
      </rPr>
      <t xml:space="preserve"> Results are collected every two years through the Group’s employee survey. Next survey in 2023.</t>
    </r>
  </si>
  <si>
    <r>
      <rPr>
        <i/>
        <vertAlign val="superscript"/>
        <sz val="9"/>
        <rFont val="Arial"/>
        <family val="2"/>
      </rPr>
      <t xml:space="preserve">12) </t>
    </r>
    <r>
      <rPr>
        <i/>
        <sz val="9"/>
        <rFont val="Arial"/>
        <family val="2"/>
      </rPr>
      <t xml:space="preserve"> The training will be launched in 2023.</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</si>
  <si>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</si>
  <si>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</si>
  <si>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</si>
  <si>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</si>
  <si>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</si>
  <si>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</si>
  <si>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</si>
  <si>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</si>
  <si>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</si>
  <si>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</si>
  <si>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</si>
  <si>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</si>
  <si>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</si>
  <si>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</si>
  <si>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</si>
  <si>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</si>
  <si>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</si>
  <si>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Including discontinued operations</t>
    </r>
  </si>
  <si>
    <t>Dividend</t>
  </si>
  <si>
    <r>
      <t>Net financial items</t>
    </r>
    <r>
      <rPr>
        <vertAlign val="superscript"/>
        <sz val="10"/>
        <rFont val="Arial"/>
        <family val="2"/>
      </rPr>
      <t>3)</t>
    </r>
  </si>
  <si>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</si>
  <si>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</si>
  <si>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</si>
  <si>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1,2)</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</si>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</sst>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s>
  <borders count="8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2602">
    <xf numFmtId="0" fontId="0" fillId="0" borderId="0"/>
    <xf numFmtId="0" fontId="55" fillId="0" borderId="0"/>
    <xf numFmtId="0" fontId="41" fillId="0" borderId="0"/>
    <xf numFmtId="0" fontId="55" fillId="0" borderId="0"/>
    <xf numFmtId="0" fontId="55" fillId="0" borderId="0"/>
    <xf numFmtId="0" fontId="73" fillId="0" borderId="0" applyNumberFormat="0" applyFill="0" applyBorder="0" applyAlignment="0" applyProtection="0"/>
    <xf numFmtId="0" fontId="41" fillId="0" borderId="0"/>
    <xf numFmtId="0" fontId="41" fillId="0" borderId="0"/>
    <xf numFmtId="0" fontId="41" fillId="0" borderId="0"/>
    <xf numFmtId="0" fontId="41" fillId="0" borderId="0"/>
    <xf numFmtId="0" fontId="55" fillId="0" borderId="0"/>
    <xf numFmtId="0" fontId="41" fillId="0" borderId="0"/>
    <xf numFmtId="0" fontId="55" fillId="0" borderId="0"/>
    <xf numFmtId="0" fontId="55" fillId="0" borderId="0"/>
    <xf numFmtId="0" fontId="41" fillId="0" borderId="0"/>
    <xf numFmtId="0" fontId="55" fillId="0" borderId="0"/>
    <xf numFmtId="0" fontId="41" fillId="0" borderId="0"/>
    <xf numFmtId="0" fontId="74" fillId="0" borderId="1" applyNumberFormat="0" applyFill="0" applyProtection="0">
      <alignment horizontal="center"/>
    </xf>
    <xf numFmtId="0" fontId="75" fillId="0" borderId="0" applyNumberFormat="0" applyFill="0" applyBorder="0" applyProtection="0">
      <alignment horizontal="centerContinuous"/>
    </xf>
    <xf numFmtId="0" fontId="41" fillId="0" borderId="0"/>
    <xf numFmtId="0" fontId="41" fillId="0" borderId="0"/>
    <xf numFmtId="0" fontId="41" fillId="0" borderId="0"/>
    <xf numFmtId="0" fontId="10" fillId="2" borderId="0" applyNumberFormat="0" applyBorder="0" applyAlignment="0" applyProtection="0"/>
    <xf numFmtId="0" fontId="9" fillId="2"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0" fillId="13" borderId="0" applyNumberFormat="0" applyBorder="0" applyAlignment="0" applyProtection="0"/>
    <xf numFmtId="0" fontId="9" fillId="13"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0" fillId="14" borderId="0" applyNumberFormat="0" applyBorder="0" applyAlignment="0" applyProtection="0"/>
    <xf numFmtId="0" fontId="9" fillId="14"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24" fillId="16"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2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1" borderId="0" applyNumberFormat="0" applyBorder="0" applyAlignment="0" applyProtection="0"/>
    <xf numFmtId="0" fontId="11" fillId="0" borderId="0"/>
    <xf numFmtId="0" fontId="10" fillId="22"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9" fillId="23" borderId="0" applyNumberFormat="0" applyBorder="0" applyAlignment="0" applyProtection="0"/>
    <xf numFmtId="0" fontId="24" fillId="24"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25" borderId="0" applyNumberFormat="0" applyBorder="0" applyAlignment="0" applyProtection="0"/>
    <xf numFmtId="0" fontId="10" fillId="27" borderId="0" applyNumberFormat="0" applyBorder="0" applyAlignment="0" applyProtection="0"/>
    <xf numFmtId="0" fontId="9" fillId="27" borderId="0" applyNumberFormat="0" applyBorder="0" applyAlignment="0" applyProtection="0"/>
    <xf numFmtId="0" fontId="10" fillId="28" borderId="0" applyNumberFormat="0" applyBorder="0" applyAlignment="0" applyProtection="0"/>
    <xf numFmtId="0" fontId="9" fillId="28" borderId="0" applyNumberFormat="0" applyBorder="0" applyAlignment="0" applyProtection="0"/>
    <xf numFmtId="0" fontId="24" fillId="29"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0" borderId="0" applyNumberFormat="0" applyBorder="0" applyAlignment="0" applyProtection="0"/>
    <xf numFmtId="0" fontId="10" fillId="31" borderId="0" applyNumberFormat="0" applyBorder="0" applyAlignment="0" applyProtection="0"/>
    <xf numFmtId="0" fontId="9" fillId="31" borderId="0" applyNumberFormat="0" applyBorder="0" applyAlignment="0" applyProtection="0"/>
    <xf numFmtId="0" fontId="10" fillId="32" borderId="0" applyNumberFormat="0" applyBorder="0" applyAlignment="0" applyProtection="0"/>
    <xf numFmtId="0" fontId="9" fillId="32" borderId="0" applyNumberFormat="0" applyBorder="0" applyAlignment="0" applyProtection="0"/>
    <xf numFmtId="0" fontId="24" fillId="33"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4" borderId="0" applyNumberFormat="0" applyBorder="0" applyAlignment="0" applyProtection="0"/>
    <xf numFmtId="0" fontId="10" fillId="32" borderId="0" applyNumberFormat="0" applyBorder="0" applyAlignment="0" applyProtection="0"/>
    <xf numFmtId="0" fontId="9" fillId="32" borderId="0" applyNumberFormat="0" applyBorder="0" applyAlignment="0" applyProtection="0"/>
    <xf numFmtId="0" fontId="10" fillId="33" borderId="0" applyNumberFormat="0" applyBorder="0" applyAlignment="0" applyProtection="0"/>
    <xf numFmtId="0" fontId="9"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0" fillId="22"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0" fillId="35" borderId="0" applyNumberFormat="0" applyBorder="0" applyAlignment="0" applyProtection="0"/>
    <xf numFmtId="0" fontId="9" fillId="35" borderId="0" applyNumberFormat="0" applyBorder="0" applyAlignment="0" applyProtection="0"/>
    <xf numFmtId="0" fontId="10" fillId="28" borderId="0" applyNumberFormat="0" applyBorder="0" applyAlignment="0" applyProtection="0"/>
    <xf numFmtId="0" fontId="9" fillId="28" borderId="0" applyNumberFormat="0" applyBorder="0" applyAlignment="0" applyProtection="0"/>
    <xf numFmtId="0" fontId="24" fillId="3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6" borderId="0" applyNumberFormat="0" applyBorder="0" applyAlignment="0" applyProtection="0"/>
    <xf numFmtId="0" fontId="39" fillId="0" borderId="0" applyNumberFormat="0" applyFill="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5" borderId="0" applyNumberFormat="0" applyBorder="0" applyAlignment="0" applyProtection="0"/>
    <xf numFmtId="0" fontId="42" fillId="0" borderId="0" applyNumberFormat="0" applyFill="0" applyBorder="0">
      <alignment horizontal="left"/>
    </xf>
    <xf numFmtId="0" fontId="42" fillId="0" borderId="0" applyNumberFormat="0" applyFill="0" applyBorder="0">
      <alignment horizontal="left"/>
    </xf>
    <xf numFmtId="0" fontId="58" fillId="0" borderId="0" applyNumberFormat="0" applyFill="0" applyBorder="0">
      <alignment horizontal="left"/>
    </xf>
    <xf numFmtId="0" fontId="11" fillId="0" borderId="2"/>
    <xf numFmtId="174" fontId="47" fillId="0" borderId="0" applyFill="0" applyBorder="0" applyAlignment="0"/>
    <xf numFmtId="0" fontId="25" fillId="21"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44" fillId="37" borderId="3" applyNumberFormat="0" applyAlignment="0" applyProtection="0"/>
    <xf numFmtId="0" fontId="31" fillId="0" borderId="4" applyNumberFormat="0" applyFill="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17" fillId="0" borderId="6">
      <alignment horizontal="left" wrapText="1"/>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80" fontId="11" fillId="0" borderId="0" applyFont="0" applyFill="0" applyBorder="0" applyProtection="0"/>
    <xf numFmtId="176" fontId="11" fillId="0" borderId="0" applyFont="0" applyFill="0" applyBorder="0" applyAlignment="0" applyProtection="0">
      <alignment vertical="center"/>
    </xf>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7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12" borderId="7" applyNumberFormat="0" applyFont="0" applyAlignment="0" applyProtection="0"/>
    <xf numFmtId="0" fontId="48" fillId="0" borderId="0" applyNumberFormat="0" applyAlignment="0">
      <alignment horizontal="left"/>
    </xf>
    <xf numFmtId="183" fontId="76" fillId="0" borderId="0">
      <alignment horizontal="center"/>
    </xf>
    <xf numFmtId="14" fontId="12" fillId="0" borderId="0" applyFill="0" applyBorder="0">
      <alignment horizontal="left"/>
    </xf>
    <xf numFmtId="14" fontId="12" fillId="0" borderId="0" applyFill="0" applyBorder="0">
      <alignment horizontal="left"/>
    </xf>
    <xf numFmtId="14" fontId="59" fillId="0" borderId="0">
      <alignment horizontal="left"/>
    </xf>
    <xf numFmtId="175" fontId="11" fillId="0" borderId="0" applyFont="0" applyFill="0" applyBorder="0" applyAlignment="0" applyProtection="0"/>
    <xf numFmtId="176" fontId="11" fillId="0" borderId="0" applyFont="0" applyFill="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49" fillId="0" borderId="0" applyNumberFormat="0" applyAlignment="0">
      <alignment horizontal="left"/>
    </xf>
    <xf numFmtId="0" fontId="29" fillId="7" borderId="3"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1" fontId="60" fillId="0" borderId="0">
      <alignment horizontal="left" vertical="top" wrapText="1"/>
    </xf>
    <xf numFmtId="181" fontId="61" fillId="0" borderId="0">
      <alignment horizontal="left"/>
    </xf>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6" borderId="0" applyNumberFormat="0" applyBorder="0" applyAlignment="0" applyProtection="0"/>
    <xf numFmtId="38" fontId="12" fillId="42" borderId="0" applyNumberFormat="0" applyBorder="0" applyAlignment="0" applyProtection="0"/>
    <xf numFmtId="167" fontId="11" fillId="43" borderId="6" applyNumberFormat="0" applyFont="0" applyBorder="0" applyAlignment="0" applyProtection="0"/>
    <xf numFmtId="184" fontId="77" fillId="43" borderId="0" applyNumberFormat="0" applyFont="0" applyAlignment="0"/>
    <xf numFmtId="0" fontId="14" fillId="0" borderId="8" applyNumberFormat="0" applyAlignment="0" applyProtection="0">
      <alignment horizontal="left" vertical="center"/>
    </xf>
    <xf numFmtId="0" fontId="14" fillId="0" borderId="9">
      <alignment horizontal="left" vertical="center"/>
    </xf>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1"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2" fillId="0" borderId="15" applyNumberFormat="0" applyFill="0" applyBorder="0" applyAlignment="0">
      <protection locked="0"/>
    </xf>
    <xf numFmtId="0" fontId="101" fillId="0" borderId="0" applyNumberFormat="0" applyFill="0" applyBorder="0" applyAlignment="0" applyProtection="0">
      <alignment vertical="top"/>
      <protection locked="0"/>
    </xf>
    <xf numFmtId="0" fontId="102" fillId="0" borderId="0" applyNumberFormat="0" applyFill="0" applyBorder="0" applyAlignment="0" applyProtection="0"/>
    <xf numFmtId="0" fontId="101" fillId="0" borderId="0" applyNumberFormat="0" applyFill="0" applyBorder="0" applyAlignment="0" applyProtection="0">
      <alignment vertical="top"/>
      <protection locked="0"/>
    </xf>
    <xf numFmtId="0" fontId="103" fillId="51" borderId="35" applyNumberFormat="0" applyAlignment="0" applyProtection="0"/>
    <xf numFmtId="181" fontId="59" fillId="0" borderId="6" applyFill="0" applyBorder="0">
      <protection locked="0"/>
    </xf>
    <xf numFmtId="0" fontId="41" fillId="0" borderId="0" applyNumberFormat="0" applyFill="0" applyBorder="0" applyAlignment="0" applyProtection="0">
      <alignment horizontal="left"/>
    </xf>
    <xf numFmtId="181" fontId="59" fillId="0" borderId="15" applyNumberFormat="0" applyFill="0" applyBorder="0">
      <alignment horizontal="right"/>
      <protection locked="0"/>
    </xf>
    <xf numFmtId="0" fontId="63" fillId="0" borderId="16" applyNumberFormat="0" applyFill="0" applyBorder="0">
      <alignment horizontal="left"/>
      <protection locked="0"/>
    </xf>
    <xf numFmtId="181" fontId="59" fillId="0" borderId="0" applyProtection="0">
      <alignment horizontal="right"/>
    </xf>
    <xf numFmtId="10" fontId="12" fillId="44" borderId="6" applyNumberFormat="0" applyBorder="0" applyAlignment="0" applyProtection="0"/>
    <xf numFmtId="0" fontId="29" fillId="7" borderId="3" applyNumberFormat="0" applyAlignment="0" applyProtection="0"/>
    <xf numFmtId="0" fontId="29" fillId="7" borderId="3" applyNumberFormat="0" applyAlignment="0" applyProtection="0"/>
    <xf numFmtId="0" fontId="29" fillId="7" borderId="3" applyNumberFormat="0" applyAlignment="0" applyProtection="0"/>
    <xf numFmtId="0" fontId="29" fillId="15" borderId="3" applyNumberFormat="0" applyAlignment="0" applyProtection="0"/>
    <xf numFmtId="0" fontId="27" fillId="3" borderId="0" applyNumberFormat="0" applyBorder="0" applyAlignment="0" applyProtection="0"/>
    <xf numFmtId="0" fontId="61" fillId="0" borderId="0" applyBorder="0">
      <alignment horizontal="right"/>
      <protection locked="0"/>
    </xf>
    <xf numFmtId="0" fontId="61" fillId="0" borderId="0">
      <alignment horizontal="right"/>
    </xf>
    <xf numFmtId="0" fontId="45" fillId="0" borderId="0" applyNumberFormat="0" applyFill="0" applyBorder="0">
      <alignment horizontal="center"/>
    </xf>
    <xf numFmtId="0" fontId="45" fillId="0" borderId="0" applyNumberFormat="0" applyFill="0" applyBorder="0">
      <alignment horizontal="center"/>
    </xf>
    <xf numFmtId="0" fontId="64" fillId="0" borderId="6" applyNumberFormat="0" applyFill="0" applyBorder="0">
      <alignment horizontal="center"/>
    </xf>
    <xf numFmtId="38" fontId="50" fillId="0" borderId="0" applyFont="0" applyFill="0" applyBorder="0" applyAlignment="0" applyProtection="0"/>
    <xf numFmtId="3" fontId="65" fillId="0" borderId="17" applyFill="0" applyBorder="0" applyAlignment="0">
      <protection locked="0"/>
    </xf>
    <xf numFmtId="0" fontId="12" fillId="0" borderId="0" applyNumberFormat="0" applyFill="0" applyBorder="0">
      <alignment horizontal="left"/>
    </xf>
    <xf numFmtId="0" fontId="12" fillId="0" borderId="0" applyNumberFormat="0" applyFill="0" applyBorder="0">
      <alignment horizontal="left"/>
    </xf>
    <xf numFmtId="0" fontId="66" fillId="0" borderId="6" applyNumberFormat="0" applyFill="0" applyBorder="0">
      <alignment horizontal="left"/>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9" fillId="0" borderId="18" applyNumberFormat="0" applyFill="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78" fillId="0" borderId="0" applyNumberFormat="0" applyFill="0" applyBorder="0" applyAlignment="0" applyProtection="0"/>
    <xf numFmtId="0" fontId="81" fillId="0" borderId="0" applyNumberFormat="0" applyFill="0" applyBorder="0" applyAlignment="0" applyProtection="0"/>
    <xf numFmtId="185" fontId="82" fillId="0" borderId="0" applyFont="0" applyFill="0" applyBorder="0" applyAlignment="0" applyProtection="0"/>
    <xf numFmtId="186" fontId="82" fillId="0" borderId="0" applyFont="0" applyFill="0" applyBorder="0" applyAlignment="0" applyProtection="0"/>
    <xf numFmtId="187" fontId="82" fillId="0" borderId="0" applyFont="0" applyFill="0" applyBorder="0" applyAlignment="0" applyProtection="0"/>
    <xf numFmtId="188" fontId="82" fillId="0" borderId="0" applyFont="0" applyFill="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6" fillId="15" borderId="0" applyNumberFormat="0" applyBorder="0" applyAlignment="0" applyProtection="0"/>
    <xf numFmtId="0" fontId="32" fillId="15" borderId="0" applyNumberFormat="0" applyBorder="0" applyAlignment="0" applyProtection="0"/>
    <xf numFmtId="177" fontId="47" fillId="0" borderId="0"/>
    <xf numFmtId="0" fontId="10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2" fontId="47" fillId="0" borderId="0"/>
    <xf numFmtId="0" fontId="10" fillId="0" borderId="0"/>
    <xf numFmtId="0" fontId="9" fillId="0" borderId="0"/>
    <xf numFmtId="0" fontId="11" fillId="0" borderId="0"/>
    <xf numFmtId="0" fontId="11" fillId="0" borderId="0"/>
    <xf numFmtId="0" fontId="10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2" fontId="47"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00" fillId="0" borderId="0"/>
    <xf numFmtId="0" fontId="100" fillId="0" borderId="0"/>
    <xf numFmtId="0" fontId="13" fillId="0" borderId="0"/>
    <xf numFmtId="181" fontId="59" fillId="42" borderId="0">
      <protection locked="0"/>
    </xf>
    <xf numFmtId="181" fontId="59" fillId="0" borderId="0"/>
    <xf numFmtId="0" fontId="11" fillId="0" borderId="0"/>
    <xf numFmtId="37" fontId="22" fillId="0" borderId="0"/>
    <xf numFmtId="0" fontId="11" fillId="0" borderId="0"/>
    <xf numFmtId="37" fontId="47" fillId="0" borderId="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5" borderId="7" applyNumberFormat="0" applyFont="0" applyAlignment="0" applyProtection="0"/>
    <xf numFmtId="0" fontId="11" fillId="12" borderId="7" applyNumberFormat="0" applyFont="0" applyAlignment="0" applyProtection="0"/>
    <xf numFmtId="189" fontId="83" fillId="0" borderId="0" applyFont="0" applyFill="0" applyBorder="0" applyProtection="0">
      <alignment horizontal="right"/>
    </xf>
    <xf numFmtId="0" fontId="38" fillId="37" borderId="19" applyNumberFormat="0" applyAlignment="0" applyProtection="0"/>
    <xf numFmtId="0" fontId="38" fillId="37" borderId="19" applyNumberFormat="0" applyAlignment="0" applyProtection="0"/>
    <xf numFmtId="0" fontId="38" fillId="37" borderId="19" applyNumberFormat="0" applyAlignment="0" applyProtection="0"/>
    <xf numFmtId="0" fontId="38" fillId="37" borderId="19" applyNumberFormat="0" applyAlignment="0" applyProtection="0"/>
    <xf numFmtId="9"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0" fontId="67" fillId="0" borderId="0" applyNumberFormat="0" applyFill="0" applyBorder="0">
      <alignment horizontal="left"/>
    </xf>
    <xf numFmtId="0" fontId="59" fillId="0" borderId="0" applyNumberFormat="0" applyFill="0" applyBorder="0">
      <alignment horizontal="left"/>
    </xf>
    <xf numFmtId="168" fontId="12" fillId="42" borderId="0" applyNumberFormat="0" applyAlignment="0">
      <alignment horizontal="center"/>
    </xf>
    <xf numFmtId="0" fontId="17" fillId="0" borderId="0" applyNumberFormat="0" applyFill="0" applyBorder="0">
      <alignment horizontal="left"/>
    </xf>
    <xf numFmtId="0" fontId="17" fillId="0" borderId="0" applyNumberFormat="0" applyFill="0" applyBorder="0">
      <alignment horizontal="left"/>
    </xf>
    <xf numFmtId="0" fontId="68" fillId="0" borderId="17" applyNumberFormat="0" applyFill="0" applyBorder="0">
      <alignment horizontal="left"/>
    </xf>
    <xf numFmtId="14" fontId="51" fillId="0" borderId="0" applyNumberFormat="0" applyFill="0" applyBorder="0" applyAlignment="0" applyProtection="0">
      <alignment horizontal="left"/>
    </xf>
    <xf numFmtId="0" fontId="58" fillId="0" borderId="0" applyNumberFormat="0" applyFill="0" applyBorder="0">
      <alignment horizontal="left"/>
    </xf>
    <xf numFmtId="4" fontId="20" fillId="15" borderId="20" applyNumberFormat="0" applyProtection="0">
      <alignment vertical="center"/>
    </xf>
    <xf numFmtId="4" fontId="69" fillId="15" borderId="20" applyNumberFormat="0" applyProtection="0">
      <alignment vertical="center"/>
    </xf>
    <xf numFmtId="4" fontId="20" fillId="15" borderId="20" applyNumberFormat="0" applyProtection="0">
      <alignment horizontal="left" vertical="center" indent="1"/>
    </xf>
    <xf numFmtId="0" fontId="20" fillId="15" borderId="20" applyNumberFormat="0" applyProtection="0">
      <alignment horizontal="left" vertical="top" indent="1"/>
    </xf>
    <xf numFmtId="4" fontId="20" fillId="45" borderId="0" applyNumberFormat="0" applyProtection="0">
      <alignment horizontal="left" vertical="center" indent="1"/>
    </xf>
    <xf numFmtId="4" fontId="18" fillId="3" borderId="20" applyNumberFormat="0" applyProtection="0">
      <alignment horizontal="right" vertical="center"/>
    </xf>
    <xf numFmtId="4" fontId="18" fillId="11" borderId="20" applyNumberFormat="0" applyProtection="0">
      <alignment horizontal="right" vertical="center"/>
    </xf>
    <xf numFmtId="4" fontId="18" fillId="26" borderId="20" applyNumberFormat="0" applyProtection="0">
      <alignment horizontal="right" vertical="center"/>
    </xf>
    <xf numFmtId="4" fontId="18" fillId="14" borderId="20" applyNumberFormat="0" applyProtection="0">
      <alignment horizontal="right" vertical="center"/>
    </xf>
    <xf numFmtId="4" fontId="18" fillId="19" borderId="20" applyNumberFormat="0" applyProtection="0">
      <alignment horizontal="right" vertical="center"/>
    </xf>
    <xf numFmtId="4" fontId="18" fillId="20" borderId="20" applyNumberFormat="0" applyProtection="0">
      <alignment horizontal="right" vertical="center"/>
    </xf>
    <xf numFmtId="4" fontId="18" fillId="30" borderId="20" applyNumberFormat="0" applyProtection="0">
      <alignment horizontal="right" vertical="center"/>
    </xf>
    <xf numFmtId="4" fontId="18" fillId="46" borderId="20" applyNumberFormat="0" applyProtection="0">
      <alignment horizontal="right" vertical="center"/>
    </xf>
    <xf numFmtId="4" fontId="18" fillId="13" borderId="20" applyNumberFormat="0" applyProtection="0">
      <alignment horizontal="right" vertical="center"/>
    </xf>
    <xf numFmtId="4" fontId="20" fillId="47" borderId="21" applyNumberFormat="0" applyProtection="0">
      <alignment horizontal="left" vertical="center" indent="1"/>
    </xf>
    <xf numFmtId="4" fontId="18" fillId="48" borderId="0" applyNumberFormat="0" applyProtection="0">
      <alignment horizontal="left" vertical="center" indent="1"/>
    </xf>
    <xf numFmtId="4" fontId="43" fillId="34" borderId="0" applyNumberFormat="0" applyProtection="0">
      <alignment horizontal="left" vertical="center" indent="1"/>
    </xf>
    <xf numFmtId="4" fontId="18" fillId="45" borderId="20" applyNumberFormat="0" applyProtection="0">
      <alignment horizontal="right" vertical="center"/>
    </xf>
    <xf numFmtId="4" fontId="18" fillId="48" borderId="0" applyNumberFormat="0" applyProtection="0">
      <alignment horizontal="left" vertical="center" indent="1"/>
    </xf>
    <xf numFmtId="4" fontId="18" fillId="45" borderId="0" applyNumberFormat="0" applyProtection="0">
      <alignment horizontal="left" vertical="center" indent="1"/>
    </xf>
    <xf numFmtId="0" fontId="11" fillId="34" borderId="20" applyNumberFormat="0" applyProtection="0">
      <alignment horizontal="left" vertical="center" indent="1"/>
    </xf>
    <xf numFmtId="0" fontId="11" fillId="34" borderId="20" applyNumberFormat="0" applyProtection="0">
      <alignment horizontal="left" vertical="top" indent="1"/>
    </xf>
    <xf numFmtId="0" fontId="11" fillId="45" borderId="20" applyNumberFormat="0" applyProtection="0">
      <alignment horizontal="left" vertical="center" indent="1"/>
    </xf>
    <xf numFmtId="0" fontId="11" fillId="45" borderId="20" applyNumberFormat="0" applyProtection="0">
      <alignment horizontal="left" vertical="top" indent="1"/>
    </xf>
    <xf numFmtId="0" fontId="11" fillId="9" borderId="20" applyNumberFormat="0" applyProtection="0">
      <alignment horizontal="left" vertical="center" indent="1"/>
    </xf>
    <xf numFmtId="0" fontId="11" fillId="9" borderId="20" applyNumberFormat="0" applyProtection="0">
      <alignment horizontal="left" vertical="top" indent="1"/>
    </xf>
    <xf numFmtId="0" fontId="11" fillId="48" borderId="20" applyNumberFormat="0" applyProtection="0">
      <alignment horizontal="left" vertical="center" indent="1"/>
    </xf>
    <xf numFmtId="0" fontId="11" fillId="48" borderId="20" applyNumberFormat="0" applyProtection="0">
      <alignment horizontal="left" vertical="top" indent="1"/>
    </xf>
    <xf numFmtId="0" fontId="11" fillId="37" borderId="6" applyNumberFormat="0">
      <protection locked="0"/>
    </xf>
    <xf numFmtId="4" fontId="18" fillId="12" borderId="20" applyNumberFormat="0" applyProtection="0">
      <alignment vertical="center"/>
    </xf>
    <xf numFmtId="4" fontId="70" fillId="12" borderId="20" applyNumberFormat="0" applyProtection="0">
      <alignment vertical="center"/>
    </xf>
    <xf numFmtId="4" fontId="18" fillId="12" borderId="20" applyNumberFormat="0" applyProtection="0">
      <alignment horizontal="left" vertical="center" indent="1"/>
    </xf>
    <xf numFmtId="0" fontId="18" fillId="12" borderId="20" applyNumberFormat="0" applyProtection="0">
      <alignment horizontal="left" vertical="top" indent="1"/>
    </xf>
    <xf numFmtId="4" fontId="18" fillId="48" borderId="20" applyNumberFormat="0" applyProtection="0">
      <alignment horizontal="right" vertical="center"/>
    </xf>
    <xf numFmtId="4" fontId="70" fillId="48" borderId="20" applyNumberFormat="0" applyProtection="0">
      <alignment horizontal="right" vertical="center"/>
    </xf>
    <xf numFmtId="4" fontId="18" fillId="45" borderId="20" applyNumberFormat="0" applyProtection="0">
      <alignment horizontal="left" vertical="center" indent="1"/>
    </xf>
    <xf numFmtId="0" fontId="18" fillId="45" borderId="20" applyNumberFormat="0" applyProtection="0">
      <alignment horizontal="left" vertical="top" indent="1"/>
    </xf>
    <xf numFmtId="4" fontId="71" fillId="49" borderId="0" applyNumberFormat="0" applyProtection="0">
      <alignment horizontal="left" vertical="center" indent="1"/>
    </xf>
    <xf numFmtId="4" fontId="40" fillId="48" borderId="20" applyNumberFormat="0" applyProtection="0">
      <alignment horizontal="right" vertical="center"/>
    </xf>
    <xf numFmtId="0" fontId="26" fillId="4" borderId="0" applyNumberFormat="0" applyBorder="0" applyAlignment="0" applyProtection="0"/>
    <xf numFmtId="0" fontId="33" fillId="0" borderId="0" applyNumberFormat="0" applyFill="0" applyBorder="0" applyAlignment="0" applyProtection="0"/>
    <xf numFmtId="0" fontId="38" fillId="21" borderId="19" applyNumberFormat="0" applyAlignment="0" applyProtection="0"/>
    <xf numFmtId="0" fontId="55" fillId="0" borderId="0"/>
    <xf numFmtId="40" fontId="52" fillId="0" borderId="0" applyBorder="0">
      <alignment horizontal="right"/>
    </xf>
    <xf numFmtId="0" fontId="46" fillId="0" borderId="0" applyNumberFormat="0" applyFill="0" applyBorder="0">
      <alignment horizontal="left"/>
    </xf>
    <xf numFmtId="181" fontId="59" fillId="0" borderId="22" applyFill="0" applyBorder="0"/>
    <xf numFmtId="0" fontId="46" fillId="0" borderId="0" applyNumberFormat="0" applyFill="0" applyBorder="0">
      <alignment horizontal="left"/>
    </xf>
    <xf numFmtId="0" fontId="72" fillId="0" borderId="23" applyNumberFormat="0" applyFill="0" applyBorder="0">
      <alignment horizontal="left"/>
    </xf>
    <xf numFmtId="3" fontId="59" fillId="0" borderId="24"/>
    <xf numFmtId="0" fontId="41" fillId="0" borderId="0" applyNumberFormat="0" applyFill="0" applyBorder="0" applyAlignment="0">
      <alignment horizontal="left"/>
    </xf>
    <xf numFmtId="0" fontId="41" fillId="0" borderId="0" applyNumberFormat="0" applyFill="0" applyBorder="0" applyAlignment="0">
      <alignment horizontal="left"/>
    </xf>
    <xf numFmtId="181" fontId="59" fillId="0" borderId="25" applyNumberFormat="0" applyFill="0" applyBorder="0">
      <alignment horizontal="right"/>
    </xf>
    <xf numFmtId="0" fontId="11" fillId="0" borderId="0" applyNumberFormat="0" applyFill="0" applyBorder="0">
      <alignment horizontal="left"/>
    </xf>
    <xf numFmtId="181" fontId="59" fillId="0" borderId="0">
      <alignment horizontal="right"/>
    </xf>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0" fontId="63" fillId="0" borderId="0" applyNumberFormat="0" applyFill="0" applyBorder="0">
      <alignment horizontal="left"/>
    </xf>
    <xf numFmtId="0" fontId="11" fillId="0" borderId="0" applyNumberFormat="0" applyFill="0" applyBorder="0">
      <alignment horizontal="left"/>
    </xf>
    <xf numFmtId="0" fontId="63" fillId="0" borderId="0" applyNumberFormat="0" applyFill="0" applyBorder="0">
      <alignment horizontal="left"/>
    </xf>
    <xf numFmtId="0" fontId="11" fillId="0" borderId="0" applyNumberFormat="0" applyFill="0" applyBorder="0">
      <alignment horizontal="left"/>
    </xf>
    <xf numFmtId="0" fontId="28" fillId="0" borderId="0" applyNumberFormat="0" applyFill="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4" fillId="0" borderId="0" applyNumberFormat="0" applyFill="0" applyBorder="0">
      <alignment horizontal="left"/>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4" fillId="0" borderId="0" applyNumberFormat="0" applyFill="0" applyBorder="0" applyAlignment="0" applyProtection="0"/>
    <xf numFmtId="0" fontId="85" fillId="0" borderId="26" applyNumberFormat="0" applyFill="0" applyAlignment="0" applyProtection="0"/>
    <xf numFmtId="0" fontId="86" fillId="0" borderId="12" applyNumberFormat="0" applyFill="0" applyAlignment="0" applyProtection="0"/>
    <xf numFmtId="0" fontId="87" fillId="0" borderId="27" applyNumberFormat="0" applyFill="0" applyAlignment="0" applyProtection="0"/>
    <xf numFmtId="0" fontId="87" fillId="0" borderId="0" applyNumberFormat="0" applyFill="0" applyBorder="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9" applyNumberFormat="0" applyFill="0" applyAlignment="0" applyProtection="0"/>
    <xf numFmtId="164" fontId="23" fillId="0" borderId="0" applyFont="0" applyFill="0" applyBorder="0" applyAlignment="0" applyProtection="0"/>
    <xf numFmtId="165" fontId="23" fillId="0" borderId="0" applyFont="0" applyFill="0" applyBorder="0" applyAlignment="0" applyProtection="0"/>
    <xf numFmtId="42" fontId="23" fillId="0" borderId="0" applyFont="0" applyFill="0" applyBorder="0" applyAlignment="0" applyProtection="0"/>
    <xf numFmtId="44" fontId="23"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0" fillId="38" borderId="5" applyNumberFormat="0" applyAlignment="0" applyProtection="0"/>
    <xf numFmtId="178" fontId="11" fillId="0" borderId="0" applyFont="0" applyFill="0" applyBorder="0" applyAlignment="0" applyProtection="0"/>
    <xf numFmtId="179" fontId="11" fillId="0" borderId="0" applyFont="0" applyFill="0" applyBorder="0" applyAlignment="0" applyProtection="0"/>
    <xf numFmtId="0" fontId="11" fillId="0" borderId="0"/>
    <xf numFmtId="37" fontId="53" fillId="0" borderId="0"/>
    <xf numFmtId="43" fontId="11" fillId="0" borderId="0" applyFont="0" applyFill="0" applyBorder="0" applyAlignment="0" applyProtection="0"/>
    <xf numFmtId="0" fontId="11" fillId="0" borderId="0"/>
    <xf numFmtId="0" fontId="54" fillId="0" borderId="0"/>
    <xf numFmtId="0" fontId="57" fillId="0" borderId="0"/>
    <xf numFmtId="0" fontId="8" fillId="0" borderId="0"/>
    <xf numFmtId="0" fontId="121" fillId="59" borderId="0" applyNumberFormat="0" applyBorder="0" applyAlignment="0" applyProtection="0"/>
    <xf numFmtId="0" fontId="120" fillId="56" borderId="0" applyNumberFormat="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8" fillId="0" borderId="0" applyFont="0" applyFill="0" applyBorder="0" applyAlignment="0" applyProtection="0"/>
    <xf numFmtId="0" fontId="122" fillId="55" borderId="0" applyNumberFormat="0" applyBorder="0" applyAlignment="0" applyProtection="0"/>
    <xf numFmtId="165" fontId="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0" fontId="11" fillId="0" borderId="37"/>
    <xf numFmtId="165" fontId="11" fillId="0" borderId="0" applyFont="0" applyFill="0" applyBorder="0" applyAlignment="0" applyProtection="0"/>
    <xf numFmtId="0" fontId="14" fillId="0" borderId="8" applyNumberFormat="0" applyAlignment="0" applyProtection="0">
      <alignment horizontal="left" vertical="center"/>
    </xf>
    <xf numFmtId="4" fontId="20" fillId="47" borderId="21" applyNumberFormat="0" applyProtection="0">
      <alignment horizontal="left" vertical="center" indent="1"/>
    </xf>
    <xf numFmtId="181" fontId="59" fillId="0" borderId="22" applyFill="0" applyBorder="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0" fontId="11" fillId="0" borderId="0"/>
    <xf numFmtId="0" fontId="7" fillId="0" borderId="0"/>
    <xf numFmtId="0" fontId="11" fillId="0" borderId="0"/>
    <xf numFmtId="0" fontId="11" fillId="0" borderId="0"/>
    <xf numFmtId="0" fontId="9" fillId="9"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192" fontId="9" fillId="2" borderId="0" applyNumberFormat="0" applyBorder="0" applyAlignment="0" applyProtection="0"/>
    <xf numFmtId="192" fontId="9" fillId="3" borderId="0" applyNumberFormat="0" applyBorder="0" applyAlignment="0" applyProtection="0"/>
    <xf numFmtId="192" fontId="9" fillId="4" borderId="0" applyNumberFormat="0" applyBorder="0" applyAlignment="0" applyProtection="0"/>
    <xf numFmtId="192" fontId="9" fillId="5" borderId="0" applyNumberFormat="0" applyBorder="0" applyAlignment="0" applyProtection="0"/>
    <xf numFmtId="192" fontId="9" fillId="6" borderId="0" applyNumberFormat="0" applyBorder="0" applyAlignment="0" applyProtection="0"/>
    <xf numFmtId="192" fontId="9" fillId="7" borderId="0" applyNumberFormat="0" applyBorder="0" applyAlignment="0" applyProtection="0"/>
    <xf numFmtId="0" fontId="9" fillId="9" borderId="0" applyNumberFormat="0" applyBorder="0" applyAlignment="0" applyProtection="0"/>
    <xf numFmtId="192" fontId="9" fillId="8"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9" fillId="11" borderId="0" applyNumberFormat="0" applyBorder="0" applyAlignment="0" applyProtection="0"/>
    <xf numFmtId="192" fontId="9" fillId="7"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9" fillId="12" borderId="0" applyNumberFormat="0" applyBorder="0" applyAlignment="0" applyProtection="0"/>
    <xf numFmtId="192" fontId="9" fillId="12"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9" fillId="7" borderId="0" applyNumberFormat="0" applyBorder="0" applyAlignment="0" applyProtection="0"/>
    <xf numFmtId="192" fontId="9" fillId="8"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9" fillId="6" borderId="0" applyNumberFormat="0" applyBorder="0" applyAlignment="0" applyProtection="0"/>
    <xf numFmtId="192" fontId="9" fillId="6"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9" fillId="12" borderId="0" applyNumberFormat="0" applyBorder="0" applyAlignment="0" applyProtection="0"/>
    <xf numFmtId="192" fontId="9" fillId="7"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192" fontId="9" fillId="9" borderId="0" applyNumberFormat="0" applyBorder="0" applyAlignment="0" applyProtection="0"/>
    <xf numFmtId="192" fontId="9" fillId="11" borderId="0" applyNumberFormat="0" applyBorder="0" applyAlignment="0" applyProtection="0"/>
    <xf numFmtId="192" fontId="9" fillId="13" borderId="0" applyNumberFormat="0" applyBorder="0" applyAlignment="0" applyProtection="0"/>
    <xf numFmtId="192" fontId="9" fillId="5" borderId="0" applyNumberFormat="0" applyBorder="0" applyAlignment="0" applyProtection="0"/>
    <xf numFmtId="192" fontId="9" fillId="9" borderId="0" applyNumberFormat="0" applyBorder="0" applyAlignment="0" applyProtection="0"/>
    <xf numFmtId="192" fontId="9" fillId="14" borderId="0" applyNumberFormat="0" applyBorder="0" applyAlignment="0" applyProtection="0"/>
    <xf numFmtId="0" fontId="9" fillId="6" borderId="0" applyNumberFormat="0" applyBorder="0" applyAlignment="0" applyProtection="0"/>
    <xf numFmtId="192" fontId="9" fillId="8"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9" fillId="11" borderId="0" applyNumberFormat="0" applyBorder="0" applyAlignment="0" applyProtection="0"/>
    <xf numFmtId="192" fontId="9" fillId="11"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9" fillId="15" borderId="0" applyNumberFormat="0" applyBorder="0" applyAlignment="0" applyProtection="0"/>
    <xf numFmtId="192" fontId="9" fillId="1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9" fillId="3" borderId="0" applyNumberFormat="0" applyBorder="0" applyAlignment="0" applyProtection="0"/>
    <xf numFmtId="192" fontId="9" fillId="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9" fillId="6" borderId="0" applyNumberFormat="0" applyBorder="0" applyAlignment="0" applyProtection="0"/>
    <xf numFmtId="192" fontId="9" fillId="9"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9" fillId="12" borderId="0" applyNumberFormat="0" applyBorder="0" applyAlignment="0" applyProtection="0"/>
    <xf numFmtId="192" fontId="9" fillId="7"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24" fillId="6"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11" borderId="0" applyNumberFormat="0" applyBorder="0" applyAlignment="0" applyProtection="0"/>
    <xf numFmtId="192" fontId="24" fillId="16" borderId="0" applyNumberFormat="0" applyBorder="0" applyAlignment="0" applyProtection="0"/>
    <xf numFmtId="192" fontId="24" fillId="11" borderId="0" applyNumberFormat="0" applyBorder="0" applyAlignment="0" applyProtection="0"/>
    <xf numFmtId="192" fontId="24" fillId="13" borderId="0" applyNumberFormat="0" applyBorder="0" applyAlignment="0" applyProtection="0"/>
    <xf numFmtId="192" fontId="24" fillId="17" borderId="0" applyNumberFormat="0" applyBorder="0" applyAlignment="0" applyProtection="0"/>
    <xf numFmtId="192" fontId="24" fillId="18" borderId="0" applyNumberFormat="0" applyBorder="0" applyAlignment="0" applyProtection="0"/>
    <xf numFmtId="192" fontId="24" fillId="19" borderId="0" applyNumberFormat="0" applyBorder="0" applyAlignment="0" applyProtection="0"/>
    <xf numFmtId="192" fontId="24" fillId="18" borderId="0" applyNumberFormat="0" applyBorder="0" applyAlignment="0" applyProtection="0"/>
    <xf numFmtId="192" fontId="24" fillId="11" borderId="0" applyNumberFormat="0" applyBorder="0" applyAlignment="0" applyProtection="0"/>
    <xf numFmtId="192" fontId="24" fillId="15" borderId="0" applyNumberFormat="0" applyBorder="0" applyAlignment="0" applyProtection="0"/>
    <xf numFmtId="192" fontId="24" fillId="21" borderId="0" applyNumberFormat="0" applyBorder="0" applyAlignment="0" applyProtection="0"/>
    <xf numFmtId="192" fontId="24" fillId="18" borderId="0" applyNumberFormat="0" applyBorder="0" applyAlignment="0" applyProtection="0"/>
    <xf numFmtId="192" fontId="24" fillId="7" borderId="0" applyNumberFormat="0" applyBorder="0" applyAlignment="0" applyProtection="0"/>
    <xf numFmtId="0" fontId="24" fillId="6"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1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5" borderId="0" applyNumberFormat="0" applyBorder="0" applyAlignment="0" applyProtection="0"/>
    <xf numFmtId="192" fontId="24" fillId="7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20" borderId="0" applyNumberFormat="0" applyBorder="0" applyAlignment="0" applyProtection="0"/>
    <xf numFmtId="192" fontId="24" fillId="7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14" borderId="0" applyNumberFormat="0" applyBorder="0" applyAlignment="0" applyProtection="0"/>
    <xf numFmtId="192" fontId="24" fillId="29"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34" borderId="0" applyNumberFormat="0" applyBorder="0" applyAlignment="0" applyProtection="0"/>
    <xf numFmtId="192" fontId="24" fillId="7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18" borderId="0" applyNumberFormat="0" applyBorder="0" applyAlignment="0" applyProtection="0"/>
    <xf numFmtId="192" fontId="24" fillId="7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6" borderId="0" applyNumberFormat="0" applyBorder="0" applyAlignment="0" applyProtection="0"/>
    <xf numFmtId="192" fontId="24" fillId="77"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38" fillId="37" borderId="19" applyNumberFormat="0" applyAlignment="0" applyProtection="0"/>
    <xf numFmtId="192" fontId="39" fillId="0" borderId="0" applyNumberFormat="0" applyFill="0" applyBorder="0" applyAlignment="0" applyProtection="0"/>
    <xf numFmtId="192" fontId="123" fillId="28" borderId="0" applyNumberFormat="0" applyBorder="0" applyAlignment="0" applyProtection="0"/>
    <xf numFmtId="0" fontId="11" fillId="0" borderId="39"/>
    <xf numFmtId="0" fontId="11" fillId="0" borderId="39"/>
    <xf numFmtId="192" fontId="11" fillId="0" borderId="39"/>
    <xf numFmtId="0" fontId="44" fillId="37" borderId="3" applyNumberFormat="0" applyAlignment="0" applyProtection="0"/>
    <xf numFmtId="192" fontId="11" fillId="0" borderId="37"/>
    <xf numFmtId="0" fontId="26" fillId="6" borderId="0" applyNumberFormat="0" applyBorder="0" applyAlignment="0" applyProtection="0"/>
    <xf numFmtId="193" fontId="18" fillId="0" borderId="0" applyFill="0" applyBorder="0" applyAlignment="0"/>
    <xf numFmtId="192" fontId="25" fillId="21" borderId="3" applyNumberFormat="0" applyAlignment="0" applyProtection="0"/>
    <xf numFmtId="192" fontId="124" fillId="78" borderId="3" applyNumberFormat="0" applyAlignment="0" applyProtection="0"/>
    <xf numFmtId="0" fontId="44" fillId="37" borderId="3" applyNumberFormat="0" applyAlignment="0" applyProtection="0"/>
    <xf numFmtId="0" fontId="30" fillId="38" borderId="5" applyNumberFormat="0" applyAlignment="0" applyProtection="0"/>
    <xf numFmtId="0" fontId="39" fillId="0" borderId="18" applyNumberFormat="0" applyFill="0" applyAlignment="0" applyProtection="0"/>
    <xf numFmtId="192" fontId="31" fillId="0" borderId="4" applyNumberFormat="0" applyFill="0" applyAlignment="0" applyProtection="0"/>
    <xf numFmtId="192" fontId="30" fillId="29" borderId="5" applyNumberFormat="0" applyAlignment="0" applyProtection="0"/>
    <xf numFmtId="164"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1" fillId="0" borderId="0" applyFont="0" applyFill="0" applyBorder="0" applyAlignment="0" applyProtection="0">
      <alignment vertical="center"/>
    </xf>
    <xf numFmtId="180" fontId="11" fillId="0" borderId="0" applyFont="0" applyFill="0" applyBorder="0" applyProtection="0"/>
    <xf numFmtId="180" fontId="11" fillId="0" borderId="0" applyFont="0" applyFill="0" applyBorder="0" applyProtection="0"/>
    <xf numFmtId="180" fontId="11" fillId="0" borderId="0" applyFont="0" applyFill="0" applyBorder="0" applyProtection="0"/>
    <xf numFmtId="194" fontId="11" fillId="0" borderId="0" applyFont="0" applyFill="0" applyBorder="0" applyAlignment="0" applyProtection="0"/>
    <xf numFmtId="165" fontId="13" fillId="0" borderId="0" applyFont="0" applyFill="0" applyBorder="0" applyAlignment="0" applyProtection="0"/>
    <xf numFmtId="176" fontId="11" fillId="0" borderId="0" applyFont="0" applyFill="0" applyBorder="0" applyAlignment="0" applyProtection="0">
      <alignment vertical="center"/>
    </xf>
    <xf numFmtId="194" fontId="11" fillId="0" borderId="0" applyFont="0" applyFill="0" applyBorder="0" applyAlignment="0" applyProtection="0"/>
    <xf numFmtId="194" fontId="11"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94" fontId="11" fillId="0" borderId="0" applyFont="0" applyFill="0" applyBorder="0" applyAlignment="0" applyProtection="0"/>
    <xf numFmtId="176" fontId="11" fillId="0" borderId="0" applyFont="0" applyFill="0" applyBorder="0" applyAlignment="0" applyProtection="0">
      <alignment vertical="center"/>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25" fillId="0" borderId="0" applyFont="0" applyFill="0" applyBorder="0" applyAlignment="0" applyProtection="0">
      <alignment vertical="center"/>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25" fillId="0" borderId="0" applyFont="0" applyFill="0" applyBorder="0" applyAlignment="0" applyProtection="0">
      <alignment vertical="center"/>
    </xf>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126" fillId="0" borderId="0" applyFont="0" applyFill="0" applyBorder="0" applyAlignment="0" applyProtection="0"/>
    <xf numFmtId="165" fontId="11" fillId="0" borderId="0" applyFont="0" applyFill="0" applyBorder="0" applyAlignment="0" applyProtection="0"/>
    <xf numFmtId="176" fontId="11"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3" fontId="127" fillId="0" borderId="0" applyFont="0" applyFill="0" applyBorder="0" applyAlignment="0" applyProtection="0"/>
    <xf numFmtId="192" fontId="11" fillId="12" borderId="7" applyNumberFormat="0" applyFont="0" applyAlignment="0" applyProtection="0"/>
    <xf numFmtId="192" fontId="11" fillId="12" borderId="7" applyNumberFormat="0" applyFont="0" applyAlignment="0" applyProtection="0"/>
    <xf numFmtId="192" fontId="11" fillId="12" borderId="7" applyNumberFormat="0" applyFont="0" applyAlignment="0" applyProtection="0"/>
    <xf numFmtId="192" fontId="11" fillId="12" borderId="7" applyNumberFormat="0" applyFont="0" applyAlignment="0" applyProtection="0"/>
    <xf numFmtId="44" fontId="11" fillId="0" borderId="0" applyFont="0" applyFill="0" applyBorder="0" applyAlignment="0" applyProtection="0"/>
    <xf numFmtId="179" fontId="11" fillId="0" borderId="0" applyFont="0" applyFill="0" applyBorder="0" applyAlignment="0" applyProtection="0"/>
    <xf numFmtId="195" fontId="127" fillId="0" borderId="0" applyFont="0" applyFill="0" applyBorder="0" applyAlignment="0" applyProtection="0"/>
    <xf numFmtId="0" fontId="127" fillId="0" borderId="0" applyFont="0" applyFill="0" applyBorder="0" applyAlignment="0" applyProtection="0"/>
    <xf numFmtId="14" fontId="12" fillId="0" borderId="0" applyFill="0" applyBorder="0">
      <alignment horizontal="left"/>
    </xf>
    <xf numFmtId="0" fontId="29" fillId="15" borderId="3" applyNumberFormat="0" applyAlignment="0" applyProtection="0"/>
    <xf numFmtId="192" fontId="37" fillId="39" borderId="0" applyNumberFormat="0" applyBorder="0" applyAlignment="0" applyProtection="0"/>
    <xf numFmtId="192" fontId="37" fillId="40" borderId="0" applyNumberFormat="0" applyBorder="0" applyAlignment="0" applyProtection="0"/>
    <xf numFmtId="192" fontId="37" fillId="41" borderId="0" applyNumberFormat="0" applyBorder="0" applyAlignment="0" applyProtection="0"/>
    <xf numFmtId="0" fontId="36" fillId="0" borderId="0" applyNumberFormat="0" applyFill="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9" fillId="15" borderId="3" applyNumberFormat="0" applyAlignment="0" applyProtection="0"/>
    <xf numFmtId="192" fontId="29" fillId="7" borderId="3" applyNumberFormat="0" applyAlignment="0" applyProtection="0"/>
    <xf numFmtId="0" fontId="37" fillId="0" borderId="29" applyNumberFormat="0" applyFill="0" applyAlignment="0" applyProtection="0"/>
    <xf numFmtId="0" fontId="28" fillId="0" borderId="0" applyNumberFormat="0" applyFill="0" applyBorder="0" applyAlignment="0" applyProtection="0"/>
    <xf numFmtId="196" fontId="9" fillId="0" borderId="0" applyFont="0" applyFill="0" applyBorder="0" applyAlignment="0" applyProtection="0"/>
    <xf numFmtId="192" fontId="28" fillId="0" borderId="0" applyNumberFormat="0" applyFill="0" applyBorder="0" applyAlignment="0" applyProtection="0"/>
    <xf numFmtId="2" fontId="127" fillId="0" borderId="0" applyFont="0" applyFill="0" applyBorder="0" applyAlignment="0" applyProtection="0"/>
    <xf numFmtId="3" fontId="128" fillId="0" borderId="0" applyFont="0" applyFill="0" applyBorder="0" applyAlignment="0" applyProtection="0"/>
    <xf numFmtId="192" fontId="26" fillId="79" borderId="0" applyNumberFormat="0" applyBorder="0" applyAlignment="0" applyProtection="0"/>
    <xf numFmtId="38" fontId="12" fillId="42" borderId="0" applyNumberFormat="0" applyBorder="0" applyAlignment="0" applyProtection="0"/>
    <xf numFmtId="38" fontId="12" fillId="42" borderId="0" applyNumberFormat="0" applyBorder="0" applyAlignment="0" applyProtection="0"/>
    <xf numFmtId="0" fontId="26" fillId="6" borderId="0" applyNumberFormat="0" applyBorder="0" applyAlignment="0" applyProtection="0"/>
    <xf numFmtId="192" fontId="34" fillId="0" borderId="40" applyNumberFormat="0" applyFill="0" applyAlignment="0" applyProtection="0"/>
    <xf numFmtId="192" fontId="35" fillId="0" borderId="12" applyNumberFormat="0" applyFill="0" applyAlignment="0" applyProtection="0"/>
    <xf numFmtId="0" fontId="36" fillId="0" borderId="41" applyNumberFormat="0" applyFill="0" applyAlignment="0" applyProtection="0"/>
    <xf numFmtId="192" fontId="36" fillId="0" borderId="42" applyNumberFormat="0" applyFill="0" applyAlignment="0" applyProtection="0"/>
    <xf numFmtId="0" fontId="36" fillId="0" borderId="41" applyNumberFormat="0" applyFill="0" applyAlignment="0" applyProtection="0"/>
    <xf numFmtId="0" fontId="36" fillId="0" borderId="41" applyNumberFormat="0" applyFill="0" applyAlignment="0" applyProtection="0"/>
    <xf numFmtId="0" fontId="36" fillId="0" borderId="41" applyNumberFormat="0" applyFill="0" applyAlignment="0" applyProtection="0"/>
    <xf numFmtId="192" fontId="36" fillId="0" borderId="0" applyNumberFormat="0" applyFill="0" applyBorder="0" applyAlignment="0" applyProtection="0"/>
    <xf numFmtId="192" fontId="129" fillId="0" borderId="0" applyNumberFormat="0" applyFill="0" applyBorder="0" applyAlignment="0" applyProtection="0">
      <alignment vertical="top"/>
      <protection locked="0"/>
    </xf>
    <xf numFmtId="0" fontId="27" fillId="5" borderId="0" applyNumberFormat="0" applyBorder="0" applyAlignment="0" applyProtection="0"/>
    <xf numFmtId="10" fontId="12" fillId="44" borderId="6" applyNumberFormat="0" applyBorder="0" applyAlignment="0" applyProtection="0"/>
    <xf numFmtId="10" fontId="12" fillId="44" borderId="6" applyNumberFormat="0" applyBorder="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192" fontId="130" fillId="36"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0" fontId="29" fillId="15" borderId="3" applyNumberFormat="0" applyAlignment="0" applyProtection="0"/>
    <xf numFmtId="192" fontId="27" fillId="3" borderId="0" applyNumberFormat="0" applyBorder="0" applyAlignment="0" applyProtection="0"/>
    <xf numFmtId="0" fontId="12" fillId="0" borderId="0" applyNumberFormat="0" applyFill="0" applyBorder="0">
      <alignment horizontal="left"/>
    </xf>
    <xf numFmtId="192" fontId="131" fillId="0" borderId="43" applyNumberFormat="0" applyFill="0" applyAlignment="0" applyProtection="0"/>
    <xf numFmtId="192" fontId="32" fillId="36" borderId="0" applyNumberFormat="0" applyBorder="0" applyAlignment="0" applyProtection="0"/>
    <xf numFmtId="192" fontId="32" fillId="15" borderId="0" applyNumberFormat="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8"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11" fillId="0" borderId="0"/>
    <xf numFmtId="0" fontId="7" fillId="0" borderId="0"/>
    <xf numFmtId="0" fontId="7" fillId="0" borderId="0"/>
    <xf numFmtId="0" fontId="7" fillId="0" borderId="0"/>
    <xf numFmtId="0" fontId="7" fillId="0" borderId="0"/>
    <xf numFmtId="192" fontId="11" fillId="0" borderId="0"/>
    <xf numFmtId="0" fontId="7" fillId="0" borderId="0"/>
    <xf numFmtId="0" fontId="7" fillId="0" borderId="0"/>
    <xf numFmtId="192" fontId="11" fillId="0" borderId="0"/>
    <xf numFmtId="0" fontId="7"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182" fontId="47" fillId="0" borderId="0"/>
    <xf numFmtId="0" fontId="11" fillId="0" borderId="0"/>
    <xf numFmtId="182" fontId="47" fillId="0" borderId="0"/>
    <xf numFmtId="0" fontId="11" fillId="0" borderId="0"/>
    <xf numFmtId="0" fontId="11" fillId="0" borderId="0"/>
    <xf numFmtId="0" fontId="11" fillId="0" borderId="0"/>
    <xf numFmtId="182" fontId="47" fillId="0" borderId="0"/>
    <xf numFmtId="0" fontId="11" fillId="0" borderId="0"/>
    <xf numFmtId="0" fontId="11" fillId="0" borderId="0"/>
    <xf numFmtId="0" fontId="11" fillId="0" borderId="0"/>
    <xf numFmtId="0" fontId="11" fillId="0" borderId="0"/>
    <xf numFmtId="0" fontId="11" fillId="0" borderId="0"/>
    <xf numFmtId="192" fontId="9"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192"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2" fontId="47" fillId="0" borderId="0"/>
    <xf numFmtId="182" fontId="47" fillId="0" borderId="0"/>
    <xf numFmtId="182" fontId="47" fillId="0" borderId="0"/>
    <xf numFmtId="182" fontId="47" fillId="0" borderId="0"/>
    <xf numFmtId="182"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192" fontId="11" fillId="0" borderId="0"/>
    <xf numFmtId="0" fontId="7" fillId="0" borderId="0"/>
    <xf numFmtId="0" fontId="7" fillId="0" borderId="0"/>
    <xf numFmtId="0" fontId="7" fillId="0" borderId="0"/>
    <xf numFmtId="192" fontId="126" fillId="0" borderId="0"/>
    <xf numFmtId="0" fontId="7" fillId="0" borderId="0"/>
    <xf numFmtId="182" fontId="47" fillId="0" borderId="0"/>
    <xf numFmtId="192" fontId="9" fillId="0" borderId="0"/>
    <xf numFmtId="0" fontId="7" fillId="0" borderId="0"/>
    <xf numFmtId="0" fontId="132" fillId="0" borderId="0"/>
    <xf numFmtId="0" fontId="9" fillId="0" borderId="0"/>
    <xf numFmtId="192" fontId="11" fillId="0" borderId="0"/>
    <xf numFmtId="0" fontId="7" fillId="0" borderId="0"/>
    <xf numFmtId="192" fontId="11" fillId="0" borderId="0"/>
    <xf numFmtId="192"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192" fontId="11" fillId="0" borderId="0"/>
    <xf numFmtId="192" fontId="11" fillId="0" borderId="0"/>
    <xf numFmtId="192" fontId="11" fillId="0" borderId="0"/>
    <xf numFmtId="182" fontId="47" fillId="0" borderId="0"/>
    <xf numFmtId="0"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9" fillId="0" borderId="0"/>
    <xf numFmtId="0" fontId="11" fillId="0" borderId="0"/>
    <xf numFmtId="192" fontId="9"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3" fillId="0" borderId="0"/>
    <xf numFmtId="0" fontId="13" fillId="0" borderId="0"/>
    <xf numFmtId="0"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192" fontId="11" fillId="0" borderId="0"/>
    <xf numFmtId="0" fontId="11" fillId="0" borderId="0"/>
    <xf numFmtId="0" fontId="11" fillId="0" borderId="0"/>
    <xf numFmtId="192" fontId="11" fillId="0" borderId="0"/>
    <xf numFmtId="0" fontId="11" fillId="0" borderId="0"/>
    <xf numFmtId="192" fontId="133" fillId="0" borderId="0"/>
    <xf numFmtId="0" fontId="11" fillId="0" borderId="0"/>
    <xf numFmtId="192" fontId="126" fillId="0" borderId="0"/>
    <xf numFmtId="0" fontId="11" fillId="0" borderId="0"/>
    <xf numFmtId="192" fontId="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9" fillId="0" borderId="0"/>
    <xf numFmtId="0" fontId="11" fillId="0" borderId="0"/>
    <xf numFmtId="0" fontId="11" fillId="0" borderId="0"/>
    <xf numFmtId="0" fontId="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1" fillId="0" borderId="0"/>
    <xf numFmtId="0" fontId="11" fillId="0" borderId="0"/>
    <xf numFmtId="0" fontId="11" fillId="0" borderId="0"/>
    <xf numFmtId="0" fontId="11" fillId="0" borderId="0"/>
    <xf numFmtId="0" fontId="11" fillId="0" borderId="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7" fillId="60" borderId="38"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0" fontId="11" fillId="12" borderId="7" applyNumberFormat="0" applyFont="0" applyAlignment="0" applyProtection="0"/>
    <xf numFmtId="192" fontId="38" fillId="78" borderId="19" applyNumberFormat="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1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0" fontId="38" fillId="37" borderId="19" applyNumberFormat="0" applyAlignment="0" applyProtection="0"/>
    <xf numFmtId="0" fontId="11" fillId="34" borderId="20" applyNumberFormat="0" applyProtection="0">
      <alignment horizontal="left" vertical="center" indent="1"/>
    </xf>
    <xf numFmtId="192" fontId="11" fillId="34" borderId="20" applyNumberFormat="0" applyProtection="0">
      <alignment horizontal="left" vertical="center" indent="1"/>
    </xf>
    <xf numFmtId="192" fontId="11" fillId="34" borderId="20" applyNumberFormat="0" applyProtection="0">
      <alignment horizontal="left" vertical="center" indent="1"/>
    </xf>
    <xf numFmtId="192" fontId="11" fillId="34" borderId="20" applyNumberFormat="0" applyProtection="0">
      <alignment horizontal="left" vertical="center" indent="1"/>
    </xf>
    <xf numFmtId="0" fontId="11" fillId="34" borderId="20" applyNumberFormat="0" applyProtection="0">
      <alignment horizontal="left" vertical="top" indent="1"/>
    </xf>
    <xf numFmtId="192" fontId="11" fillId="34" borderId="20" applyNumberFormat="0" applyProtection="0">
      <alignment horizontal="left" vertical="top" indent="1"/>
    </xf>
    <xf numFmtId="192" fontId="11" fillId="34" borderId="20" applyNumberFormat="0" applyProtection="0">
      <alignment horizontal="left" vertical="top" indent="1"/>
    </xf>
    <xf numFmtId="192" fontId="11" fillId="34" borderId="20" applyNumberFormat="0" applyProtection="0">
      <alignment horizontal="left" vertical="top" indent="1"/>
    </xf>
    <xf numFmtId="0" fontId="11" fillId="45" borderId="20" applyNumberFormat="0" applyProtection="0">
      <alignment horizontal="left" vertical="center" indent="1"/>
    </xf>
    <xf numFmtId="192" fontId="11" fillId="45" borderId="20" applyNumberFormat="0" applyProtection="0">
      <alignment horizontal="left" vertical="center" indent="1"/>
    </xf>
    <xf numFmtId="192" fontId="11" fillId="45" borderId="20" applyNumberFormat="0" applyProtection="0">
      <alignment horizontal="left" vertical="center" indent="1"/>
    </xf>
    <xf numFmtId="192" fontId="11" fillId="45" borderId="20" applyNumberFormat="0" applyProtection="0">
      <alignment horizontal="left" vertical="center" indent="1"/>
    </xf>
    <xf numFmtId="0" fontId="11" fillId="45" borderId="20" applyNumberFormat="0" applyProtection="0">
      <alignment horizontal="left" vertical="top" indent="1"/>
    </xf>
    <xf numFmtId="192" fontId="11" fillId="45" borderId="20" applyNumberFormat="0" applyProtection="0">
      <alignment horizontal="left" vertical="top" indent="1"/>
    </xf>
    <xf numFmtId="192" fontId="11" fillId="45" borderId="20" applyNumberFormat="0" applyProtection="0">
      <alignment horizontal="left" vertical="top" indent="1"/>
    </xf>
    <xf numFmtId="192" fontId="11" fillId="45" borderId="20" applyNumberFormat="0" applyProtection="0">
      <alignment horizontal="left" vertical="top" indent="1"/>
    </xf>
    <xf numFmtId="0" fontId="11" fillId="9" borderId="20" applyNumberFormat="0" applyProtection="0">
      <alignment horizontal="left" vertical="center" indent="1"/>
    </xf>
    <xf numFmtId="192" fontId="11" fillId="9" borderId="20" applyNumberFormat="0" applyProtection="0">
      <alignment horizontal="left" vertical="center" indent="1"/>
    </xf>
    <xf numFmtId="192" fontId="11" fillId="9" borderId="20" applyNumberFormat="0" applyProtection="0">
      <alignment horizontal="left" vertical="center" indent="1"/>
    </xf>
    <xf numFmtId="192" fontId="11" fillId="9" borderId="20" applyNumberFormat="0" applyProtection="0">
      <alignment horizontal="left" vertical="center" indent="1"/>
    </xf>
    <xf numFmtId="0" fontId="11" fillId="9" borderId="20" applyNumberFormat="0" applyProtection="0">
      <alignment horizontal="left" vertical="top" indent="1"/>
    </xf>
    <xf numFmtId="192" fontId="11" fillId="9" borderId="20" applyNumberFormat="0" applyProtection="0">
      <alignment horizontal="left" vertical="top" indent="1"/>
    </xf>
    <xf numFmtId="192" fontId="11" fillId="9" borderId="20" applyNumberFormat="0" applyProtection="0">
      <alignment horizontal="left" vertical="top" indent="1"/>
    </xf>
    <xf numFmtId="192" fontId="11" fillId="9" borderId="20" applyNumberFormat="0" applyProtection="0">
      <alignment horizontal="left" vertical="top" indent="1"/>
    </xf>
    <xf numFmtId="0" fontId="11" fillId="48" borderId="20" applyNumberFormat="0" applyProtection="0">
      <alignment horizontal="left" vertical="center" indent="1"/>
    </xf>
    <xf numFmtId="192" fontId="11" fillId="48" borderId="20" applyNumberFormat="0" applyProtection="0">
      <alignment horizontal="left" vertical="center" indent="1"/>
    </xf>
    <xf numFmtId="192" fontId="11" fillId="48" borderId="20" applyNumberFormat="0" applyProtection="0">
      <alignment horizontal="left" vertical="center" indent="1"/>
    </xf>
    <xf numFmtId="192" fontId="11" fillId="48" borderId="20" applyNumberFormat="0" applyProtection="0">
      <alignment horizontal="left" vertical="center" indent="1"/>
    </xf>
    <xf numFmtId="0" fontId="11" fillId="48" borderId="20" applyNumberFormat="0" applyProtection="0">
      <alignment horizontal="left" vertical="top" indent="1"/>
    </xf>
    <xf numFmtId="192" fontId="11" fillId="48" borderId="20" applyNumberFormat="0" applyProtection="0">
      <alignment horizontal="left" vertical="top" indent="1"/>
    </xf>
    <xf numFmtId="192" fontId="11" fillId="48" borderId="20" applyNumberFormat="0" applyProtection="0">
      <alignment horizontal="left" vertical="top" indent="1"/>
    </xf>
    <xf numFmtId="192" fontId="11" fillId="48" borderId="20" applyNumberFormat="0" applyProtection="0">
      <alignment horizontal="left" vertical="top" indent="1"/>
    </xf>
    <xf numFmtId="0" fontId="11" fillId="37" borderId="6" applyNumberFormat="0">
      <protection locked="0"/>
    </xf>
    <xf numFmtId="192" fontId="11" fillId="37" borderId="6" applyNumberFormat="0">
      <protection locked="0"/>
    </xf>
    <xf numFmtId="192" fontId="11" fillId="37" borderId="6" applyNumberFormat="0">
      <protection locked="0"/>
    </xf>
    <xf numFmtId="192" fontId="11" fillId="37" borderId="6" applyNumberFormat="0">
      <protection locked="0"/>
    </xf>
    <xf numFmtId="4" fontId="40" fillId="48" borderId="20" applyNumberFormat="0" applyProtection="0">
      <alignment horizontal="right" vertical="center"/>
    </xf>
    <xf numFmtId="192" fontId="26" fillId="4" borderId="0" applyNumberFormat="0" applyBorder="0" applyAlignment="0" applyProtection="0"/>
    <xf numFmtId="0" fontId="27" fillId="5" borderId="0" applyNumberFormat="0" applyBorder="0" applyAlignment="0" applyProtection="0"/>
    <xf numFmtId="0" fontId="134" fillId="0" borderId="0" applyNumberFormat="0" applyFill="0" applyBorder="0" applyAlignment="0" applyProtection="0"/>
    <xf numFmtId="192" fontId="134" fillId="0" borderId="0" applyNumberFormat="0" applyFill="0" applyBorder="0" applyAlignment="0" applyProtection="0"/>
    <xf numFmtId="0" fontId="135" fillId="42" borderId="0" applyBorder="0" applyProtection="0"/>
    <xf numFmtId="192" fontId="38" fillId="21" borderId="19" applyNumberFormat="0" applyAlignment="0" applyProtection="0"/>
    <xf numFmtId="0" fontId="11" fillId="0" borderId="0"/>
    <xf numFmtId="0" fontId="11" fillId="0" borderId="0" applyNumberFormat="0" applyFill="0" applyBorder="0">
      <alignment horizontal="left"/>
    </xf>
    <xf numFmtId="0" fontId="11" fillId="0" borderId="0" applyNumberFormat="0" applyFill="0" applyBorder="0">
      <alignment horizontal="left"/>
    </xf>
    <xf numFmtId="0" fontId="11" fillId="0" borderId="0" applyNumberFormat="0" applyFill="0" applyBorder="0">
      <alignment horizontal="left"/>
    </xf>
    <xf numFmtId="192" fontId="28" fillId="0" borderId="0" applyNumberFormat="0" applyFill="0" applyBorder="0" applyAlignment="0" applyProtection="0"/>
    <xf numFmtId="0" fontId="39" fillId="0" borderId="0" applyNumberFormat="0" applyFill="0" applyBorder="0" applyAlignment="0" applyProtection="0"/>
    <xf numFmtId="0" fontId="28" fillId="0" borderId="0" applyNumberFormat="0" applyFill="0" applyBorder="0" applyAlignment="0" applyProtection="0"/>
    <xf numFmtId="192" fontId="33" fillId="0" borderId="0" applyNumberFormat="0" applyFill="0" applyBorder="0" applyAlignment="0" applyProtection="0"/>
    <xf numFmtId="192" fontId="84" fillId="0" borderId="0" applyNumberFormat="0" applyFill="0" applyBorder="0" applyAlignment="0" applyProtection="0"/>
    <xf numFmtId="192" fontId="85" fillId="0" borderId="26" applyNumberFormat="0" applyFill="0" applyAlignment="0" applyProtection="0"/>
    <xf numFmtId="192" fontId="86" fillId="0" borderId="12" applyNumberFormat="0" applyFill="0" applyAlignment="0" applyProtection="0"/>
    <xf numFmtId="192" fontId="87" fillId="0" borderId="44" applyNumberFormat="0" applyFill="0" applyAlignment="0" applyProtection="0"/>
    <xf numFmtId="192" fontId="87" fillId="0" borderId="0" applyNumberFormat="0" applyFill="0" applyBorder="0" applyAlignment="0" applyProtection="0"/>
    <xf numFmtId="192" fontId="84"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0" borderId="13" applyNumberFormat="0" applyFill="0" applyAlignment="0" applyProtection="0"/>
    <xf numFmtId="0" fontId="36" fillId="0" borderId="41" applyNumberFormat="0" applyFill="0" applyAlignment="0" applyProtection="0"/>
    <xf numFmtId="0" fontId="11" fillId="0" borderId="45" applyFill="0" applyProtection="0"/>
    <xf numFmtId="0" fontId="11" fillId="0" borderId="45" applyFill="0" applyProtection="0"/>
    <xf numFmtId="192" fontId="37" fillId="0" borderId="46" applyNumberFormat="0" applyFill="0" applyAlignment="0" applyProtection="0"/>
    <xf numFmtId="0" fontId="7" fillId="0" borderId="0"/>
    <xf numFmtId="192" fontId="128" fillId="0" borderId="0"/>
    <xf numFmtId="0" fontId="33" fillId="0" borderId="0" applyNumberFormat="0" applyFill="0" applyBorder="0" applyAlignment="0" applyProtection="0"/>
    <xf numFmtId="0" fontId="34" fillId="0" borderId="11" applyNumberFormat="0" applyFill="0" applyAlignment="0" applyProtection="0"/>
    <xf numFmtId="0" fontId="35" fillId="0" borderId="13" applyNumberFormat="0" applyFill="0" applyAlignment="0" applyProtection="0"/>
    <xf numFmtId="0" fontId="36" fillId="0" borderId="41" applyNumberFormat="0" applyFill="0" applyAlignment="0" applyProtection="0"/>
    <xf numFmtId="0" fontId="36" fillId="0" borderId="0" applyNumberFormat="0" applyFill="0" applyBorder="0" applyAlignment="0" applyProtection="0"/>
    <xf numFmtId="192" fontId="30" fillId="38" borderId="5" applyNumberFormat="0" applyAlignment="0" applyProtection="0"/>
    <xf numFmtId="0" fontId="39" fillId="0" borderId="18" applyNumberFormat="0" applyFill="0" applyAlignment="0" applyProtection="0"/>
    <xf numFmtId="0" fontId="39" fillId="0" borderId="0" applyNumberFormat="0" applyFill="0" applyBorder="0" applyAlignment="0" applyProtection="0"/>
    <xf numFmtId="192" fontId="39" fillId="0" borderId="0" applyNumberFormat="0" applyFill="0" applyBorder="0" applyAlignment="0" applyProtection="0"/>
    <xf numFmtId="0" fontId="30" fillId="38" borderId="5" applyNumberFormat="0" applyAlignment="0" applyProtection="0"/>
    <xf numFmtId="176" fontId="136" fillId="0" borderId="0" applyFont="0" applyFill="0" applyBorder="0" applyAlignment="0" applyProtection="0"/>
    <xf numFmtId="0" fontId="11" fillId="12" borderId="7" applyNumberFormat="0" applyFont="0" applyAlignment="0" applyProtection="0"/>
    <xf numFmtId="165" fontId="7" fillId="0" borderId="0" applyFont="0" applyFill="0" applyBorder="0" applyAlignment="0" applyProtection="0"/>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8">
      <alignment vertical="center"/>
    </xf>
    <xf numFmtId="199" fontId="138" fillId="81" borderId="49"/>
    <xf numFmtId="0" fontId="138" fillId="0" borderId="9"/>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9" fillId="7"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139" fillId="2" borderId="0" applyNumberFormat="0" applyBorder="0" applyAlignment="0" applyProtection="0">
      <alignment vertical="center"/>
    </xf>
    <xf numFmtId="0" fontId="139" fillId="3" borderId="0" applyNumberFormat="0" applyBorder="0" applyAlignment="0" applyProtection="0">
      <alignment vertical="center"/>
    </xf>
    <xf numFmtId="0" fontId="139" fillId="4" borderId="0" applyNumberFormat="0" applyBorder="0" applyAlignment="0" applyProtection="0">
      <alignment vertical="center"/>
    </xf>
    <xf numFmtId="0" fontId="139" fillId="5" borderId="0" applyNumberFormat="0" applyBorder="0" applyAlignment="0" applyProtection="0">
      <alignment vertical="center"/>
    </xf>
    <xf numFmtId="0" fontId="139" fillId="6" borderId="0" applyNumberFormat="0" applyBorder="0" applyAlignment="0" applyProtection="0">
      <alignment vertical="center"/>
    </xf>
    <xf numFmtId="0" fontId="139" fillId="7" borderId="0" applyNumberFormat="0" applyBorder="0" applyAlignment="0" applyProtection="0">
      <alignment vertical="center"/>
    </xf>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9" borderId="0" applyNumberFormat="0" applyBorder="0" applyAlignment="0" applyProtection="0"/>
    <xf numFmtId="0" fontId="9" fillId="15" borderId="0" applyNumberFormat="0" applyBorder="0" applyAlignment="0" applyProtection="0"/>
    <xf numFmtId="0" fontId="139" fillId="9" borderId="0" applyNumberFormat="0" applyBorder="0" applyAlignment="0" applyProtection="0">
      <alignment vertical="center"/>
    </xf>
    <xf numFmtId="0" fontId="139" fillId="11" borderId="0" applyNumberFormat="0" applyBorder="0" applyAlignment="0" applyProtection="0">
      <alignment vertical="center"/>
    </xf>
    <xf numFmtId="0" fontId="139" fillId="13" borderId="0" applyNumberFormat="0" applyBorder="0" applyAlignment="0" applyProtection="0">
      <alignment vertical="center"/>
    </xf>
    <xf numFmtId="0" fontId="139" fillId="5" borderId="0" applyNumberFormat="0" applyBorder="0" applyAlignment="0" applyProtection="0">
      <alignment vertical="center"/>
    </xf>
    <xf numFmtId="0" fontId="139" fillId="9" borderId="0" applyNumberFormat="0" applyBorder="0" applyAlignment="0" applyProtection="0">
      <alignment vertical="center"/>
    </xf>
    <xf numFmtId="0" fontId="139" fillId="14" borderId="0" applyNumberFormat="0" applyBorder="0" applyAlignment="0" applyProtection="0">
      <alignment vertical="center"/>
    </xf>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2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140" fillId="16" borderId="0" applyNumberFormat="0" applyBorder="0" applyAlignment="0" applyProtection="0">
      <alignment vertical="center"/>
    </xf>
    <xf numFmtId="0" fontId="140" fillId="11" borderId="0" applyNumberFormat="0" applyBorder="0" applyAlignment="0" applyProtection="0">
      <alignment vertical="center"/>
    </xf>
    <xf numFmtId="0" fontId="140" fillId="13" borderId="0" applyNumberFormat="0" applyBorder="0" applyAlignment="0" applyProtection="0">
      <alignment vertical="center"/>
    </xf>
    <xf numFmtId="0" fontId="140" fillId="17" borderId="0" applyNumberFormat="0" applyBorder="0" applyAlignment="0" applyProtection="0">
      <alignment vertical="center"/>
    </xf>
    <xf numFmtId="0" fontId="140" fillId="18" borderId="0" applyNumberFormat="0" applyBorder="0" applyAlignment="0" applyProtection="0">
      <alignment vertical="center"/>
    </xf>
    <xf numFmtId="0" fontId="140" fillId="19" borderId="0" applyNumberFormat="0" applyBorder="0" applyAlignment="0" applyProtection="0">
      <alignment vertical="center"/>
    </xf>
    <xf numFmtId="0" fontId="24" fillId="16"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0" borderId="0" applyNumberFormat="0" applyBorder="0" applyAlignment="0" applyProtection="0"/>
    <xf numFmtId="0" fontId="38" fillId="37" borderId="19" applyNumberFormat="0" applyAlignment="0" applyProtection="0"/>
    <xf numFmtId="0" fontId="25" fillId="37" borderId="3" applyNumberFormat="0" applyAlignment="0" applyProtection="0"/>
    <xf numFmtId="0" fontId="26" fillId="4" borderId="0" applyNumberFormat="0" applyBorder="0" applyAlignment="0" applyProtection="0"/>
    <xf numFmtId="0" fontId="30" fillId="38" borderId="5" applyNumberFormat="0" applyAlignment="0" applyProtection="0"/>
    <xf numFmtId="0" fontId="31" fillId="0" borderId="4" applyNumberFormat="0" applyFill="0" applyAlignment="0" applyProtection="0"/>
    <xf numFmtId="200" fontId="11" fillId="50" borderId="0" applyBorder="0" applyProtection="0"/>
    <xf numFmtId="164" fontId="11" fillId="0" borderId="0" applyFont="0" applyFill="0" applyBorder="0" applyAlignment="0" applyProtection="0"/>
    <xf numFmtId="0" fontId="29" fillId="15" borderId="3" applyNumberFormat="0" applyAlignment="0" applyProtection="0"/>
    <xf numFmtId="0" fontId="24" fillId="83"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0" borderId="0" applyNumberFormat="0" applyBorder="0" applyAlignment="0" applyProtection="0"/>
    <xf numFmtId="0" fontId="37" fillId="0" borderId="51" applyNumberFormat="0" applyFill="0" applyAlignment="0" applyProtection="0"/>
    <xf numFmtId="0" fontId="28" fillId="0" borderId="0" applyNumberFormat="0" applyFill="0" applyBorder="0" applyAlignment="0" applyProtection="0"/>
    <xf numFmtId="0" fontId="26" fillId="4" borderId="0" applyNumberFormat="0" applyBorder="0" applyAlignment="0" applyProtection="0"/>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27" fillId="3" borderId="0" applyNumberFormat="0" applyBorder="0" applyAlignment="0" applyProtection="0"/>
    <xf numFmtId="0" fontId="29" fillId="15" borderId="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201" fontId="11"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196" fontId="11" fillId="0" borderId="0" applyFont="0" applyFill="0" applyBorder="0" applyAlignment="0" applyProtection="0"/>
    <xf numFmtId="0" fontId="32" fillId="15" borderId="0" applyNumberFormat="0" applyBorder="0" applyAlignment="0" applyProtection="0"/>
    <xf numFmtId="0" fontId="47" fillId="0" borderId="0"/>
    <xf numFmtId="0" fontId="11" fillId="0" borderId="0"/>
    <xf numFmtId="0" fontId="9" fillId="12" borderId="7"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5" fillId="0" borderId="0" applyFont="0" applyFill="0" applyBorder="0" applyAlignment="0" applyProtection="0"/>
    <xf numFmtId="9" fontId="11" fillId="0" borderId="0" applyFont="0" applyFill="0" applyBorder="0" applyAlignment="0" applyProtection="0"/>
    <xf numFmtId="0" fontId="38" fillId="21" borderId="19" applyNumberFormat="0" applyAlignment="0" applyProtection="0"/>
    <xf numFmtId="0" fontId="27" fillId="3" borderId="0" applyNumberFormat="0" applyBorder="0" applyAlignment="0" applyProtection="0"/>
    <xf numFmtId="202" fontId="11" fillId="0" borderId="0" applyFont="0" applyFill="0" applyBorder="0" applyAlignment="0" applyProtection="0"/>
    <xf numFmtId="165" fontId="11" fillId="0" borderId="0" applyFont="0" applyFill="0" applyBorder="0" applyAlignment="0" applyProtection="0"/>
    <xf numFmtId="0" fontId="11" fillId="0" borderId="0"/>
    <xf numFmtId="0" fontId="105" fillId="0" borderId="0"/>
    <xf numFmtId="0" fontId="39" fillId="0" borderId="0" applyNumberFormat="0" applyFill="0" applyBorder="0" applyAlignment="0" applyProtection="0"/>
    <xf numFmtId="0" fontId="87" fillId="0" borderId="0" applyNumberFormat="0" applyFill="0" applyBorder="0" applyAlignment="0" applyProtection="0"/>
    <xf numFmtId="0" fontId="34" fillId="0" borderId="52" applyNumberFormat="0" applyFill="0" applyAlignment="0" applyProtection="0"/>
    <xf numFmtId="0" fontId="35" fillId="0" borderId="12" applyNumberFormat="0" applyFill="0" applyAlignment="0" applyProtection="0"/>
    <xf numFmtId="0" fontId="36" fillId="0" borderId="53" applyNumberFormat="0" applyFill="0" applyAlignment="0" applyProtection="0"/>
    <xf numFmtId="0" fontId="36" fillId="0" borderId="0" applyNumberFormat="0" applyFill="0" applyBorder="0" applyAlignment="0" applyProtection="0"/>
    <xf numFmtId="0" fontId="33" fillId="0" borderId="0" applyNumberFormat="0" applyFill="0" applyBorder="0" applyAlignment="0" applyProtection="0"/>
    <xf numFmtId="0" fontId="31" fillId="0" borderId="4" applyNumberFormat="0" applyFill="0" applyAlignment="0" applyProtection="0"/>
    <xf numFmtId="165" fontId="11" fillId="0" borderId="0" applyFont="0" applyFill="0" applyBorder="0" applyAlignment="0" applyProtection="0"/>
    <xf numFmtId="165" fontId="11" fillId="0" borderId="0" applyFont="0" applyFill="0" applyBorder="0" applyAlignment="0" applyProtection="0"/>
    <xf numFmtId="0" fontId="39" fillId="0" borderId="0" applyNumberFormat="0" applyFill="0" applyBorder="0" applyAlignment="0" applyProtection="0"/>
    <xf numFmtId="0" fontId="30" fillId="38" borderId="5" applyNumberFormat="0" applyAlignment="0" applyProtection="0"/>
    <xf numFmtId="41" fontId="53" fillId="0" borderId="0" applyFont="0" applyFill="0" applyBorder="0" applyAlignment="0" applyProtection="0"/>
    <xf numFmtId="165" fontId="53" fillId="0" borderId="0" applyFont="0" applyFill="0" applyBorder="0" applyAlignment="0" applyProtection="0"/>
    <xf numFmtId="199" fontId="142" fillId="0" borderId="54">
      <alignment vertical="center"/>
    </xf>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25" borderId="0" applyNumberFormat="0" applyBorder="0" applyAlignment="0" applyProtection="0"/>
    <xf numFmtId="0" fontId="24" fillId="20" borderId="0" applyNumberFormat="0" applyBorder="0" applyAlignment="0" applyProtection="0"/>
    <xf numFmtId="0" fontId="24" fillId="14" borderId="0" applyNumberFormat="0" applyBorder="0" applyAlignment="0" applyProtection="0"/>
    <xf numFmtId="0" fontId="24" fillId="34" borderId="0" applyNumberFormat="0" applyBorder="0" applyAlignment="0" applyProtection="0"/>
    <xf numFmtId="0" fontId="24" fillId="18" borderId="0" applyNumberFormat="0" applyBorder="0" applyAlignment="0" applyProtection="0"/>
    <xf numFmtId="0" fontId="24" fillId="26" borderId="0" applyNumberFormat="0" applyBorder="0" applyAlignment="0" applyProtection="0"/>
    <xf numFmtId="0" fontId="25" fillId="21" borderId="3" applyNumberFormat="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0" fontId="85" fillId="0" borderId="26" applyNumberFormat="0" applyFill="0" applyAlignment="0" applyProtection="0"/>
    <xf numFmtId="0" fontId="29" fillId="15" borderId="3" applyNumberFormat="0" applyAlignment="0" applyProtection="0"/>
    <xf numFmtId="0" fontId="11" fillId="0" borderId="0"/>
    <xf numFmtId="0" fontId="105" fillId="0" borderId="0"/>
    <xf numFmtId="0" fontId="11" fillId="0" borderId="0"/>
    <xf numFmtId="0" fontId="9" fillId="12" borderId="7" applyNumberFormat="0" applyFont="0" applyAlignment="0" applyProtection="0"/>
    <xf numFmtId="0" fontId="11" fillId="12" borderId="7"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0" fontId="37" fillId="0" borderId="55" applyNumberFormat="0" applyFill="0" applyAlignment="0" applyProtection="0"/>
    <xf numFmtId="0" fontId="11" fillId="0" borderId="0"/>
    <xf numFmtId="193" fontId="18" fillId="0" borderId="0" applyFill="0" applyBorder="0" applyAlignment="0"/>
    <xf numFmtId="176" fontId="11" fillId="0" borderId="0" applyFont="0" applyFill="0" applyBorder="0" applyAlignment="0" applyProtection="0"/>
    <xf numFmtId="203" fontId="143" fillId="0" borderId="56" applyNumberFormat="0" applyProtection="0">
      <alignment horizontal="right" vertical="center"/>
    </xf>
    <xf numFmtId="203" fontId="144" fillId="0" borderId="57" applyNumberFormat="0" applyProtection="0">
      <alignment horizontal="right" vertical="center"/>
    </xf>
    <xf numFmtId="0" fontId="144" fillId="84" borderId="58" applyNumberFormat="0" applyAlignment="0" applyProtection="0">
      <alignment horizontal="left" vertical="center" indent="1"/>
    </xf>
    <xf numFmtId="0" fontId="145" fillId="85" borderId="58" applyNumberFormat="0" applyAlignment="0" applyProtection="0">
      <alignment horizontal="left" vertical="center" indent="1"/>
    </xf>
    <xf numFmtId="203" fontId="143" fillId="86" borderId="58" applyNumberFormat="0" applyAlignment="0" applyProtection="0">
      <alignment horizontal="left" vertical="center" indent="1"/>
    </xf>
    <xf numFmtId="0" fontId="144" fillId="84" borderId="57" applyNumberFormat="0" applyAlignment="0" applyProtection="0">
      <alignment horizontal="left" vertical="center" indent="1"/>
    </xf>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46" fillId="3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204"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40" fontId="5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0" fontId="5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59"/>
    <xf numFmtId="0" fontId="11" fillId="0" borderId="59"/>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92" fontId="129" fillId="0" borderId="0" applyNumberFormat="0" applyFill="0" applyBorder="0" applyAlignment="0" applyProtection="0">
      <alignment vertical="top"/>
      <protection locked="0"/>
    </xf>
    <xf numFmtId="0" fontId="9" fillId="0" borderId="0"/>
    <xf numFmtId="165" fontId="7" fillId="0" borderId="0" applyFont="0" applyFill="0" applyBorder="0" applyAlignment="0" applyProtection="0"/>
    <xf numFmtId="0" fontId="6" fillId="0" borderId="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16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11" fillId="0" borderId="0" applyFont="0" applyFill="0" applyBorder="0" applyAlignment="0" applyProtection="0"/>
    <xf numFmtId="192" fontId="36" fillId="0" borderId="64" applyNumberFormat="0" applyFill="0" applyAlignment="0" applyProtection="0"/>
    <xf numFmtId="192" fontId="129"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92" fontId="87" fillId="0" borderId="27" applyNumberFormat="0" applyFill="0" applyAlignment="0" applyProtection="0"/>
    <xf numFmtId="0" fontId="36" fillId="0" borderId="14" applyNumberFormat="0" applyFill="0" applyAlignment="0" applyProtection="0"/>
    <xf numFmtId="0" fontId="36" fillId="0" borderId="14" applyNumberFormat="0" applyFill="0" applyAlignment="0" applyProtection="0"/>
    <xf numFmtId="43" fontId="6"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1" fillId="91" borderId="0" applyNumberFormat="0" applyBorder="0" applyAlignment="0" applyProtection="0"/>
    <xf numFmtId="0" fontId="151" fillId="88" borderId="0" applyNumberFormat="0" applyBorder="0" applyAlignment="0" applyProtection="0"/>
    <xf numFmtId="0" fontId="151" fillId="90" borderId="0" applyNumberFormat="0" applyBorder="0" applyAlignment="0" applyProtection="0"/>
    <xf numFmtId="0" fontId="151" fillId="87" borderId="0" applyNumberFormat="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151" fillId="89" borderId="0" applyNumberFormat="0" applyBorder="0" applyAlignment="0" applyProtection="0"/>
    <xf numFmtId="9" fontId="6" fillId="0" borderId="0" applyFont="0" applyFill="0" applyBorder="0" applyAlignment="0" applyProtection="0"/>
    <xf numFmtId="205" fontId="22" fillId="0" borderId="0">
      <alignment horizontal="right" vertical="top" shrinkToFit="1"/>
    </xf>
    <xf numFmtId="206" fontId="22" fillId="0" borderId="0">
      <alignment horizontal="right" vertical="top" shrinkToFit="1"/>
    </xf>
    <xf numFmtId="207" fontId="22" fillId="0" borderId="0">
      <alignment horizontal="right" vertical="top" shrinkToFit="1"/>
    </xf>
    <xf numFmtId="208" fontId="22" fillId="0" borderId="0">
      <alignment horizontal="right" vertical="top" shrinkToFit="1"/>
    </xf>
    <xf numFmtId="176"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34" borderId="20" applyNumberFormat="0" applyProtection="0">
      <alignment horizontal="left" vertical="center" indent="1"/>
    </xf>
    <xf numFmtId="0" fontId="11" fillId="34" borderId="20" applyNumberFormat="0" applyProtection="0">
      <alignment horizontal="left" vertical="top" indent="1"/>
    </xf>
    <xf numFmtId="0" fontId="11" fillId="45" borderId="20" applyNumberFormat="0" applyProtection="0">
      <alignment horizontal="left" vertical="center" indent="1"/>
    </xf>
    <xf numFmtId="0" fontId="11" fillId="45" borderId="20" applyNumberFormat="0" applyProtection="0">
      <alignment horizontal="left" vertical="top" indent="1"/>
    </xf>
    <xf numFmtId="0" fontId="11" fillId="9" borderId="20" applyNumberFormat="0" applyProtection="0">
      <alignment horizontal="left" vertical="center" indent="1"/>
    </xf>
    <xf numFmtId="0" fontId="11" fillId="9" borderId="20" applyNumberFormat="0" applyProtection="0">
      <alignment horizontal="left" vertical="top" indent="1"/>
    </xf>
    <xf numFmtId="0" fontId="11" fillId="48" borderId="20" applyNumberFormat="0" applyProtection="0">
      <alignment horizontal="left" vertical="center" indent="1"/>
    </xf>
    <xf numFmtId="0" fontId="11" fillId="48" borderId="20" applyNumberFormat="0" applyProtection="0">
      <alignment horizontal="left" vertical="top" indent="1"/>
    </xf>
    <xf numFmtId="0" fontId="11" fillId="37" borderId="6" applyNumberFormat="0">
      <protection locked="0"/>
    </xf>
    <xf numFmtId="0" fontId="33" fillId="0" borderId="0" applyNumberFormat="0" applyFill="0" applyBorder="0" applyAlignment="0" applyProtection="0"/>
    <xf numFmtId="0" fontId="24" fillId="18" borderId="0" applyNumberFormat="0" applyBorder="0" applyAlignment="0" applyProtection="0"/>
    <xf numFmtId="0" fontId="24" fillId="7" borderId="0" applyNumberFormat="0" applyBorder="0" applyAlignment="0" applyProtection="0"/>
    <xf numFmtId="0" fontId="24" fillId="15" borderId="0" applyNumberFormat="0" applyBorder="0" applyAlignment="0" applyProtection="0"/>
    <xf numFmtId="0" fontId="24" fillId="9" borderId="0" applyNumberFormat="0" applyBorder="0" applyAlignment="0" applyProtection="0"/>
    <xf numFmtId="0" fontId="24" fillId="30" borderId="0" applyNumberFormat="0" applyBorder="0" applyAlignment="0" applyProtection="0"/>
    <xf numFmtId="0" fontId="24" fillId="18" borderId="0" applyNumberFormat="0" applyBorder="0" applyAlignment="0" applyProtection="0"/>
    <xf numFmtId="0" fontId="24" fillId="7" borderId="0" applyNumberFormat="0" applyBorder="0" applyAlignment="0" applyProtection="0"/>
    <xf numFmtId="0" fontId="24" fillId="15" borderId="0" applyNumberFormat="0" applyBorder="0" applyAlignment="0" applyProtection="0"/>
    <xf numFmtId="0" fontId="24" fillId="9" borderId="0" applyNumberFormat="0" applyBorder="0" applyAlignment="0" applyProtection="0"/>
    <xf numFmtId="0" fontId="24" fillId="30" borderId="0" applyNumberFormat="0" applyBorder="0" applyAlignment="0" applyProtection="0"/>
    <xf numFmtId="0" fontId="11" fillId="0" borderId="0"/>
    <xf numFmtId="0" fontId="11" fillId="0" borderId="0"/>
    <xf numFmtId="177" fontId="4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9" fontId="6" fillId="0" borderId="0" applyFont="0" applyFill="0" applyBorder="0" applyAlignment="0" applyProtection="0"/>
    <xf numFmtId="0" fontId="11" fillId="34" borderId="20" applyNumberFormat="0" applyProtection="0">
      <alignment horizontal="left" vertical="center" indent="1"/>
    </xf>
    <xf numFmtId="0" fontId="11" fillId="34" borderId="20" applyNumberFormat="0" applyProtection="0">
      <alignment horizontal="left" vertical="top" indent="1"/>
    </xf>
    <xf numFmtId="0" fontId="11" fillId="45" borderId="20" applyNumberFormat="0" applyProtection="0">
      <alignment horizontal="left" vertical="center" indent="1"/>
    </xf>
    <xf numFmtId="0" fontId="11" fillId="45" borderId="20" applyNumberFormat="0" applyProtection="0">
      <alignment horizontal="left" vertical="top" indent="1"/>
    </xf>
    <xf numFmtId="0" fontId="11" fillId="9" borderId="20" applyNumberFormat="0" applyProtection="0">
      <alignment horizontal="left" vertical="center" indent="1"/>
    </xf>
    <xf numFmtId="0" fontId="11" fillId="9" borderId="20" applyNumberFormat="0" applyProtection="0">
      <alignment horizontal="left" vertical="top" indent="1"/>
    </xf>
    <xf numFmtId="0" fontId="11" fillId="48" borderId="20" applyNumberFormat="0" applyProtection="0">
      <alignment horizontal="left" vertical="center" indent="1"/>
    </xf>
    <xf numFmtId="0" fontId="11" fillId="48" borderId="20" applyNumberFormat="0" applyProtection="0">
      <alignment horizontal="left" vertical="top" indent="1"/>
    </xf>
    <xf numFmtId="0" fontId="11" fillId="37" borderId="6" applyNumberFormat="0">
      <protection locked="0"/>
    </xf>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5" fillId="0" borderId="0"/>
    <xf numFmtId="0" fontId="121" fillId="59" borderId="0" applyNumberFormat="0" applyBorder="0" applyAlignment="0" applyProtection="0"/>
    <xf numFmtId="43" fontId="9" fillId="0" borderId="0" applyFont="0" applyFill="0" applyBorder="0" applyAlignment="0" applyProtection="0"/>
    <xf numFmtId="0" fontId="120" fillId="56" borderId="0" applyNumberFormat="0" applyBorder="0" applyAlignment="0" applyProtection="0"/>
    <xf numFmtId="9" fontId="9" fillId="0" borderId="0" applyFont="0" applyFill="0" applyBorder="0" applyAlignment="0" applyProtection="0"/>
    <xf numFmtId="9" fontId="5"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0" fontId="122" fillId="55" borderId="0" applyNumberFormat="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 fillId="0" borderId="0" applyFont="0" applyFill="0" applyBorder="0" applyAlignment="0" applyProtection="0"/>
    <xf numFmtId="0" fontId="11" fillId="0" borderId="65"/>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9" fontId="11" fillId="0" borderId="0" applyFont="0" applyFill="0" applyBorder="0" applyAlignment="0" applyProtection="0"/>
    <xf numFmtId="0" fontId="87" fillId="0" borderId="44" applyNumberFormat="0" applyFill="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0" fontId="5" fillId="0" borderId="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5"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4"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5" fillId="0" borderId="0" applyFont="0" applyFill="0" applyBorder="0" applyAlignment="0" applyProtection="0"/>
    <xf numFmtId="0" fontId="74" fillId="0" borderId="1" applyNumberFormat="0" applyFill="0" applyProtection="0">
      <alignment horizontal="center"/>
    </xf>
    <xf numFmtId="0" fontId="9" fillId="37" borderId="0" applyNumberFormat="0" applyBorder="0" applyAlignment="0" applyProtection="0"/>
    <xf numFmtId="0" fontId="18" fillId="2"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37" borderId="0" applyNumberFormat="0" applyBorder="0" applyAlignment="0" applyProtection="0"/>
    <xf numFmtId="0" fontId="9" fillId="2"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7" borderId="0" applyNumberFormat="0" applyBorder="0" applyAlignment="0" applyProtection="0"/>
    <xf numFmtId="0" fontId="18" fillId="3"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7" borderId="0" applyNumberFormat="0" applyBorder="0" applyAlignment="0" applyProtection="0"/>
    <xf numFmtId="0" fontId="9" fillId="3"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12" borderId="0" applyNumberFormat="0" applyBorder="0" applyAlignment="0" applyProtection="0"/>
    <xf numFmtId="0" fontId="18" fillId="4"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2" borderId="0" applyNumberFormat="0" applyBorder="0" applyAlignment="0" applyProtection="0"/>
    <xf numFmtId="0" fontId="9" fillId="4"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9"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9" fillId="37" borderId="0" applyNumberFormat="0" applyBorder="0" applyAlignment="0" applyProtection="0"/>
    <xf numFmtId="0" fontId="18" fillId="5"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37" borderId="0" applyNumberFormat="0" applyBorder="0" applyAlignment="0" applyProtection="0"/>
    <xf numFmtId="0" fontId="9" fillId="5"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8"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8"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18" fillId="9"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21" borderId="0" applyNumberFormat="0" applyBorder="0" applyAlignment="0" applyProtection="0"/>
    <xf numFmtId="0" fontId="9" fillId="9"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8"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46" fillId="11"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1" borderId="0" applyNumberFormat="0" applyBorder="0" applyAlignment="0" applyProtection="0"/>
    <xf numFmtId="0" fontId="9"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1" borderId="0" applyNumberFormat="0" applyBorder="0" applyAlignment="0" applyProtection="0"/>
    <xf numFmtId="0" fontId="9" fillId="15" borderId="0" applyNumberFormat="0" applyBorder="0" applyAlignment="0" applyProtection="0"/>
    <xf numFmtId="0" fontId="18" fillId="13"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5" borderId="0" applyNumberFormat="0" applyBorder="0" applyAlignment="0" applyProtection="0"/>
    <xf numFmtId="0" fontId="9" fillId="13"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9"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9" fillId="21" borderId="0" applyNumberFormat="0" applyBorder="0" applyAlignment="0" applyProtection="0"/>
    <xf numFmtId="0" fontId="18" fillId="5"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21" borderId="0" applyNumberFormat="0" applyBorder="0" applyAlignment="0" applyProtection="0"/>
    <xf numFmtId="0" fontId="9" fillId="5"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8"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46" fillId="9"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9" borderId="0" applyNumberFormat="0" applyBorder="0" applyAlignment="0" applyProtection="0"/>
    <xf numFmtId="0" fontId="9"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46" fillId="9" borderId="0" applyNumberFormat="0" applyBorder="0" applyAlignment="0" applyProtection="0"/>
    <xf numFmtId="0" fontId="9" fillId="7" borderId="0" applyNumberFormat="0" applyBorder="0" applyAlignment="0" applyProtection="0"/>
    <xf numFmtId="0" fontId="18"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9"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53"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53"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53"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53"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24" fillId="15" borderId="0" applyNumberFormat="0" applyBorder="0" applyAlignment="0" applyProtection="0"/>
    <xf numFmtId="0" fontId="24" fillId="10"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153"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153"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153" fillId="1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11" fillId="0" borderId="0"/>
    <xf numFmtId="0" fontId="11" fillId="0" borderId="0"/>
    <xf numFmtId="0" fontId="9" fillId="22" borderId="0" applyNumberFormat="0" applyBorder="0" applyAlignment="0" applyProtection="0"/>
    <xf numFmtId="0" fontId="9"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8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8" borderId="0" applyNumberFormat="0" applyBorder="0" applyAlignment="0" applyProtection="0"/>
    <xf numFmtId="0" fontId="24" fillId="12"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7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74" borderId="0" applyNumberFormat="0" applyBorder="0" applyAlignment="0" applyProtection="0"/>
    <xf numFmtId="0" fontId="24" fillId="74"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17"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75" borderId="0" applyNumberFormat="0" applyBorder="0" applyAlignment="0" applyProtection="0"/>
    <xf numFmtId="0" fontId="24" fillId="75"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7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76" borderId="0" applyNumberFormat="0" applyBorder="0" applyAlignment="0" applyProtection="0"/>
    <xf numFmtId="0" fontId="24" fillId="7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154"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54"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23" fillId="28"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174" fontId="47" fillId="0" borderId="0" applyFill="0" applyBorder="0" applyAlignment="0"/>
    <xf numFmtId="0" fontId="155" fillId="21" borderId="3" applyNumberFormat="0" applyAlignment="0" applyProtection="0"/>
    <xf numFmtId="0" fontId="25" fillId="37" borderId="3" applyNumberFormat="0" applyAlignment="0" applyProtection="0"/>
    <xf numFmtId="0" fontId="25" fillId="37" borderId="3" applyNumberFormat="0" applyAlignment="0" applyProtection="0"/>
    <xf numFmtId="0" fontId="155" fillId="21"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21"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25" fillId="37" borderId="3" applyNumberFormat="0" applyAlignment="0" applyProtection="0"/>
    <xf numFmtId="0" fontId="155" fillId="21" borderId="3" applyNumberFormat="0" applyAlignment="0" applyProtection="0"/>
    <xf numFmtId="0" fontId="155" fillId="21" borderId="3" applyNumberFormat="0" applyAlignment="0" applyProtection="0"/>
    <xf numFmtId="0" fontId="155" fillId="21" borderId="3" applyNumberFormat="0" applyAlignment="0" applyProtection="0"/>
    <xf numFmtId="0" fontId="156" fillId="38" borderId="5" applyNumberFormat="0" applyAlignment="0" applyProtection="0"/>
    <xf numFmtId="0" fontId="30" fillId="38" borderId="5" applyNumberFormat="0" applyAlignment="0" applyProtection="0"/>
    <xf numFmtId="0" fontId="30" fillId="38" borderId="5" applyNumberFormat="0" applyAlignment="0" applyProtection="0"/>
    <xf numFmtId="0" fontId="156"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29"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30" fillId="38" borderId="5" applyNumberFormat="0" applyAlignment="0" applyProtection="0"/>
    <xf numFmtId="0" fontId="156" fillId="38" borderId="5" applyNumberFormat="0" applyAlignment="0" applyProtection="0"/>
    <xf numFmtId="0" fontId="156" fillId="38" borderId="5" applyNumberFormat="0" applyAlignment="0" applyProtection="0"/>
    <xf numFmtId="0" fontId="156" fillId="38" borderId="5" applyNumberFormat="0" applyAlignment="0" applyProtection="0"/>
    <xf numFmtId="0" fontId="156" fillId="38" borderId="5" applyNumberFormat="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1" fillId="0" borderId="0" applyNumberFormat="0" applyFill="0" applyBorder="0" applyAlignment="0" applyProtection="0">
      <alignment vertical="top"/>
      <protection locked="0"/>
    </xf>
    <xf numFmtId="0" fontId="5" fillId="0" borderId="0"/>
    <xf numFmtId="9" fontId="11" fillId="0" borderId="0" applyFont="0" applyFill="0" applyBorder="0" applyAlignment="0" applyProtection="0"/>
    <xf numFmtId="43"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5" fontId="9" fillId="0" borderId="0" applyFont="0" applyFill="0" applyBorder="0" applyAlignment="0" applyProtection="0"/>
    <xf numFmtId="9"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0" fontId="11" fillId="0" borderId="0"/>
    <xf numFmtId="0" fontId="5" fillId="0" borderId="0"/>
    <xf numFmtId="0" fontId="101" fillId="0" borderId="0" applyNumberFormat="0" applyFill="0" applyBorder="0" applyAlignment="0" applyProtection="0">
      <alignment vertical="top"/>
      <protection locked="0"/>
    </xf>
    <xf numFmtId="0" fontId="5" fillId="0" borderId="0"/>
    <xf numFmtId="165" fontId="9"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9"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0" fontId="11" fillId="0" borderId="0"/>
    <xf numFmtId="165" fontId="9" fillId="0" borderId="0" applyFont="0" applyFill="0" applyBorder="0" applyAlignment="0" applyProtection="0"/>
    <xf numFmtId="9" fontId="11" fillId="0" borderId="0" applyFont="0" applyFill="0" applyBorder="0" applyAlignment="0" applyProtection="0"/>
    <xf numFmtId="0" fontId="11" fillId="0" borderId="0"/>
    <xf numFmtId="165" fontId="11" fillId="0" borderId="0" applyFont="0" applyFill="0" applyBorder="0" applyAlignment="0" applyProtection="0"/>
    <xf numFmtId="0" fontId="101" fillId="0" borderId="0" applyNumberFormat="0" applyFill="0" applyBorder="0" applyAlignment="0" applyProtection="0">
      <alignment vertical="top"/>
      <protection locked="0"/>
    </xf>
    <xf numFmtId="0" fontId="5" fillId="0" borderId="0"/>
    <xf numFmtId="0" fontId="5" fillId="0" borderId="0"/>
    <xf numFmtId="9" fontId="11" fillId="0" borderId="0" applyFont="0" applyFill="0" applyBorder="0" applyAlignment="0" applyProtection="0"/>
    <xf numFmtId="0" fontId="11" fillId="0" borderId="0"/>
    <xf numFmtId="0" fontId="5" fillId="0" borderId="0"/>
    <xf numFmtId="165" fontId="11" fillId="0" borderId="0" applyFont="0" applyFill="0" applyBorder="0" applyAlignment="0" applyProtection="0"/>
    <xf numFmtId="0" fontId="11" fillId="0" borderId="0"/>
    <xf numFmtId="165" fontId="11" fillId="0" borderId="0" applyFont="0" applyFill="0" applyBorder="0" applyAlignment="0" applyProtection="0"/>
    <xf numFmtId="43" fontId="11" fillId="0" borderId="0" applyFont="0" applyFill="0" applyBorder="0" applyAlignment="0" applyProtection="0"/>
    <xf numFmtId="0" fontId="101" fillId="0" borderId="0" applyNumberFormat="0" applyFill="0" applyBorder="0" applyAlignment="0" applyProtection="0">
      <alignment vertical="top"/>
      <protection locked="0"/>
    </xf>
    <xf numFmtId="9" fontId="11" fillId="0" borderId="0" applyFont="0" applyFill="0" applyBorder="0" applyAlignment="0" applyProtection="0"/>
    <xf numFmtId="0" fontId="11" fillId="0" borderId="0"/>
    <xf numFmtId="165" fontId="11" fillId="0" borderId="0" applyFont="0" applyFill="0" applyBorder="0" applyAlignment="0" applyProtection="0"/>
    <xf numFmtId="43" fontId="11" fillId="0" borderId="0" applyFont="0" applyFill="0" applyBorder="0" applyAlignment="0" applyProtection="0"/>
    <xf numFmtId="0" fontId="5" fillId="0" borderId="0"/>
    <xf numFmtId="0" fontId="11" fillId="0" borderId="0"/>
    <xf numFmtId="165" fontId="11" fillId="0" borderId="0" applyFont="0" applyFill="0" applyBorder="0" applyAlignment="0" applyProtection="0"/>
    <xf numFmtId="165" fontId="9"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43"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0" fontId="4" fillId="0" borderId="0"/>
    <xf numFmtId="43" fontId="11" fillId="0" borderId="0" applyFont="0" applyFill="0" applyBorder="0" applyAlignment="0" applyProtection="0"/>
    <xf numFmtId="0" fontId="36" fillId="0" borderId="41" applyNumberFormat="0" applyFill="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0" fontId="11" fillId="0" borderId="66"/>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11" fillId="0" borderId="65"/>
    <xf numFmtId="0" fontId="11" fillId="0" borderId="65"/>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0" fontId="4"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4" fillId="0" borderId="0"/>
    <xf numFmtId="43"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3" fillId="0" borderId="0"/>
    <xf numFmtId="43"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0" fontId="3" fillId="0" borderId="0"/>
    <xf numFmtId="0" fontId="3" fillId="65" borderId="0" applyNumberFormat="0" applyBorder="0" applyAlignment="0" applyProtection="0"/>
    <xf numFmtId="0" fontId="3" fillId="68" borderId="0" applyNumberFormat="0" applyBorder="0" applyAlignment="0" applyProtection="0"/>
    <xf numFmtId="165"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9"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67" borderId="0" applyNumberFormat="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0" fontId="11" fillId="0" borderId="67"/>
    <xf numFmtId="0" fontId="14" fillId="0" borderId="68" applyNumberFormat="0" applyAlignment="0" applyProtection="0">
      <alignment horizontal="left" vertical="center"/>
    </xf>
    <xf numFmtId="4" fontId="20" fillId="47" borderId="69" applyNumberFormat="0" applyProtection="0">
      <alignment horizontal="left" vertical="center" indent="1"/>
    </xf>
    <xf numFmtId="181" fontId="59" fillId="0" borderId="70" applyFill="0" applyBorder="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61" borderId="0" applyNumberFormat="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43" fontId="11" fillId="0" borderId="0" applyFont="0" applyFill="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9"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43" fontId="9" fillId="0" borderId="0" applyFont="0" applyFill="0" applyBorder="0" applyAlignment="0" applyProtection="0"/>
    <xf numFmtId="9" fontId="9" fillId="0" borderId="0" applyFont="0" applyFill="0" applyBorder="0" applyAlignment="0" applyProtection="0"/>
    <xf numFmtId="165" fontId="3" fillId="0" borderId="0" applyFont="0" applyFill="0" applyBorder="0" applyAlignment="0" applyProtection="0"/>
    <xf numFmtId="43" fontId="11" fillId="0" borderId="0" applyFont="0" applyFill="0" applyBorder="0" applyAlignment="0" applyProtection="0"/>
    <xf numFmtId="0" fontId="3" fillId="61" borderId="0" applyNumberFormat="0" applyBorder="0" applyAlignment="0" applyProtection="0"/>
    <xf numFmtId="9" fontId="3" fillId="0" borderId="0" applyFont="0" applyFill="0" applyBorder="0" applyAlignment="0" applyProtection="0"/>
    <xf numFmtId="0" fontId="3" fillId="0" borderId="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181" fontId="59" fillId="0" borderId="76" applyFill="0" applyBorder="0"/>
    <xf numFmtId="0" fontId="14" fillId="0" borderId="74" applyNumberFormat="0" applyAlignment="0" applyProtection="0">
      <alignment horizontal="left" vertical="center"/>
    </xf>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 fontId="20" fillId="47" borderId="75" applyNumberFormat="0" applyProtection="0">
      <alignment horizontal="left" vertical="center" indent="1"/>
    </xf>
    <xf numFmtId="43" fontId="11"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 fontId="20" fillId="47" borderId="72" applyNumberFormat="0" applyProtection="0">
      <alignment horizontal="left" vertical="center" indent="1"/>
    </xf>
    <xf numFmtId="9" fontId="3" fillId="0" borderId="0" applyFont="0" applyFill="0" applyBorder="0" applyAlignment="0" applyProtection="0"/>
    <xf numFmtId="9" fontId="3" fillId="0" borderId="0" applyFont="0" applyFill="0" applyBorder="0" applyAlignment="0" applyProtection="0"/>
    <xf numFmtId="0" fontId="3" fillId="60" borderId="38" applyNumberFormat="0" applyFont="0" applyAlignment="0" applyProtection="0"/>
    <xf numFmtId="0" fontId="3" fillId="62" borderId="0" applyNumberFormat="0" applyBorder="0" applyAlignment="0" applyProtection="0"/>
    <xf numFmtId="0" fontId="3" fillId="0" borderId="0"/>
    <xf numFmtId="165" fontId="3" fillId="0" borderId="0" applyFont="0" applyFill="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3"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11" fillId="0" borderId="66"/>
    <xf numFmtId="0" fontId="11" fillId="0" borderId="66"/>
    <xf numFmtId="165"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11" fillId="0" borderId="0" applyFont="0" applyFill="0" applyBorder="0" applyAlignment="0" applyProtection="0"/>
    <xf numFmtId="43"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3" fillId="0" borderId="0" applyFont="0" applyFill="0" applyBorder="0" applyAlignment="0" applyProtection="0"/>
    <xf numFmtId="43" fontId="1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9" fillId="0" borderId="0" applyFont="0" applyFill="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3" borderId="0" applyNumberFormat="0" applyBorder="0" applyAlignment="0" applyProtection="0"/>
    <xf numFmtId="0" fontId="3" fillId="61"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43" fontId="3" fillId="0" borderId="0" applyFont="0" applyFill="0" applyBorder="0" applyAlignment="0" applyProtection="0"/>
    <xf numFmtId="43" fontId="11" fillId="0" borderId="0" applyFont="0" applyFill="0" applyBorder="0" applyAlignment="0" applyProtection="0"/>
    <xf numFmtId="0" fontId="3" fillId="61" borderId="0" applyNumberFormat="0" applyBorder="0" applyAlignment="0" applyProtection="0"/>
    <xf numFmtId="0" fontId="3" fillId="68" borderId="0" applyNumberFormat="0" applyBorder="0" applyAlignment="0" applyProtection="0"/>
    <xf numFmtId="43" fontId="11" fillId="0" borderId="0" applyFont="0" applyFill="0" applyBorder="0" applyAlignment="0" applyProtection="0"/>
    <xf numFmtId="0" fontId="3" fillId="72" borderId="0" applyNumberFormat="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6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7" fillId="98" borderId="0" applyNumberFormat="0" applyBorder="0" applyAlignment="0" applyProtection="0"/>
    <xf numFmtId="0" fontId="11" fillId="0" borderId="66"/>
    <xf numFmtId="0" fontId="11" fillId="0" borderId="66"/>
    <xf numFmtId="0" fontId="11" fillId="0" borderId="66"/>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21"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8"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0" fontId="11" fillId="0" borderId="66"/>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50" borderId="0" applyNumberFormat="0" applyBorder="0" applyAlignment="0" applyProtection="0"/>
    <xf numFmtId="0" fontId="9" fillId="92" borderId="0" applyNumberFormat="0" applyBorder="0" applyAlignment="0" applyProtection="0"/>
    <xf numFmtId="0" fontId="9" fillId="44" borderId="0" applyNumberFormat="0" applyBorder="0" applyAlignment="0" applyProtection="0"/>
    <xf numFmtId="0" fontId="9" fillId="50" borderId="0" applyNumberFormat="0" applyBorder="0" applyAlignment="0" applyProtection="0"/>
    <xf numFmtId="0" fontId="9" fillId="93" borderId="0" applyNumberFormat="0" applyBorder="0" applyAlignment="0" applyProtection="0"/>
    <xf numFmtId="0" fontId="9" fillId="92" borderId="0" applyNumberFormat="0" applyBorder="0" applyAlignment="0" applyProtection="0"/>
    <xf numFmtId="0" fontId="146" fillId="37" borderId="0" applyNumberFormat="0" applyBorder="0" applyAlignment="0" applyProtection="0"/>
    <xf numFmtId="0" fontId="18" fillId="2" borderId="0" applyNumberFormat="0" applyBorder="0" applyAlignment="0" applyProtection="0"/>
    <xf numFmtId="0" fontId="9"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46" fillId="37" borderId="0" applyNumberFormat="0" applyBorder="0" applyAlignment="0" applyProtection="0"/>
    <xf numFmtId="0" fontId="9" fillId="3" borderId="0" applyNumberFormat="0" applyBorder="0" applyAlignment="0" applyProtection="0"/>
    <xf numFmtId="0" fontId="146" fillId="7" borderId="0" applyNumberFormat="0" applyBorder="0" applyAlignment="0" applyProtection="0"/>
    <xf numFmtId="0" fontId="18" fillId="3" borderId="0" applyNumberFormat="0" applyBorder="0" applyAlignment="0" applyProtection="0"/>
    <xf numFmtId="0" fontId="9"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46" fillId="7" borderId="0" applyNumberFormat="0" applyBorder="0" applyAlignment="0" applyProtection="0"/>
    <xf numFmtId="0" fontId="9" fillId="4" borderId="0" applyNumberFormat="0" applyBorder="0" applyAlignment="0" applyProtection="0"/>
    <xf numFmtId="0" fontId="146" fillId="12" borderId="0" applyNumberFormat="0" applyBorder="0" applyAlignment="0" applyProtection="0"/>
    <xf numFmtId="0" fontId="18" fillId="4" borderId="0" applyNumberFormat="0" applyBorder="0" applyAlignment="0" applyProtection="0"/>
    <xf numFmtId="0" fontId="9"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46" fillId="12" borderId="0" applyNumberFormat="0" applyBorder="0" applyAlignment="0" applyProtection="0"/>
    <xf numFmtId="0" fontId="9" fillId="5" borderId="0" applyNumberFormat="0" applyBorder="0" applyAlignment="0" applyProtection="0"/>
    <xf numFmtId="0" fontId="146" fillId="37" borderId="0" applyNumberFormat="0" applyBorder="0" applyAlignment="0" applyProtection="0"/>
    <xf numFmtId="0" fontId="18" fillId="5" borderId="0" applyNumberFormat="0" applyBorder="0" applyAlignment="0" applyProtection="0"/>
    <xf numFmtId="0" fontId="9"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46" fillId="37"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46"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46" fillId="7" borderId="0" applyNumberFormat="0" applyBorder="0" applyAlignment="0" applyProtection="0"/>
    <xf numFmtId="0" fontId="9" fillId="42" borderId="0" applyNumberFormat="0" applyBorder="0" applyAlignment="0" applyProtection="0"/>
    <xf numFmtId="0" fontId="9" fillId="94" borderId="0" applyNumberFormat="0" applyBorder="0" applyAlignment="0" applyProtection="0"/>
    <xf numFmtId="0" fontId="9" fillId="95" borderId="0" applyNumberFormat="0" applyBorder="0" applyAlignment="0" applyProtection="0"/>
    <xf numFmtId="0" fontId="9" fillId="42" borderId="0" applyNumberFormat="0" applyBorder="0" applyAlignment="0" applyProtection="0"/>
    <xf numFmtId="0" fontId="9" fillId="96" borderId="0" applyNumberFormat="0" applyBorder="0" applyAlignment="0" applyProtection="0"/>
    <xf numFmtId="0" fontId="9" fillId="92" borderId="0" applyNumberFormat="0" applyBorder="0" applyAlignment="0" applyProtection="0"/>
    <xf numFmtId="0" fontId="9" fillId="9" borderId="0" applyNumberFormat="0" applyBorder="0" applyAlignment="0" applyProtection="0"/>
    <xf numFmtId="0" fontId="146" fillId="21" borderId="0" applyNumberFormat="0" applyBorder="0" applyAlignment="0" applyProtection="0"/>
    <xf numFmtId="0" fontId="18" fillId="9" borderId="0" applyNumberFormat="0" applyBorder="0" applyAlignment="0" applyProtection="0"/>
    <xf numFmtId="0" fontId="9"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46" fillId="21" borderId="0" applyNumberFormat="0" applyBorder="0" applyAlignment="0" applyProtection="0"/>
    <xf numFmtId="0" fontId="9"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46" fillId="11" borderId="0" applyNumberFormat="0" applyBorder="0" applyAlignment="0" applyProtection="0"/>
    <xf numFmtId="0" fontId="9" fillId="13" borderId="0" applyNumberFormat="0" applyBorder="0" applyAlignment="0" applyProtection="0"/>
    <xf numFmtId="0" fontId="146" fillId="15" borderId="0" applyNumberFormat="0" applyBorder="0" applyAlignment="0" applyProtection="0"/>
    <xf numFmtId="0" fontId="18" fillId="13" borderId="0" applyNumberFormat="0" applyBorder="0" applyAlignment="0" applyProtection="0"/>
    <xf numFmtId="0" fontId="9"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46" fillId="15" borderId="0" applyNumberFormat="0" applyBorder="0" applyAlignment="0" applyProtection="0"/>
    <xf numFmtId="0" fontId="9" fillId="5" borderId="0" applyNumberFormat="0" applyBorder="0" applyAlignment="0" applyProtection="0"/>
    <xf numFmtId="0" fontId="146" fillId="21" borderId="0" applyNumberFormat="0" applyBorder="0" applyAlignment="0" applyProtection="0"/>
    <xf numFmtId="0" fontId="18" fillId="5" borderId="0" applyNumberFormat="0" applyBorder="0" applyAlignment="0" applyProtection="0"/>
    <xf numFmtId="0" fontId="9"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46" fillId="21" borderId="0" applyNumberFormat="0" applyBorder="0" applyAlignment="0" applyProtection="0"/>
    <xf numFmtId="0" fontId="9"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46" fillId="9" borderId="0" applyNumberFormat="0" applyBorder="0" applyAlignment="0" applyProtection="0"/>
    <xf numFmtId="0" fontId="9" fillId="14" borderId="0" applyNumberFormat="0" applyBorder="0" applyAlignment="0" applyProtection="0"/>
    <xf numFmtId="0" fontId="146" fillId="7" borderId="0" applyNumberFormat="0" applyBorder="0" applyAlignment="0" applyProtection="0"/>
    <xf numFmtId="0" fontId="18"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46" fillId="7" borderId="0" applyNumberFormat="0" applyBorder="0" applyAlignment="0" applyProtection="0"/>
    <xf numFmtId="0" fontId="24" fillId="97" borderId="0" applyNumberFormat="0" applyBorder="0" applyAlignment="0" applyProtection="0"/>
    <xf numFmtId="0" fontId="24" fillId="94" borderId="0" applyNumberFormat="0" applyBorder="0" applyAlignment="0" applyProtection="0"/>
    <xf numFmtId="0" fontId="24" fillId="95" borderId="0" applyNumberFormat="0" applyBorder="0" applyAlignment="0" applyProtection="0"/>
    <xf numFmtId="0" fontId="24" fillId="42" borderId="0" applyNumberFormat="0" applyBorder="0" applyAlignment="0" applyProtection="0"/>
    <xf numFmtId="0" fontId="24" fillId="97" borderId="0" applyNumberFormat="0" applyBorder="0" applyAlignment="0" applyProtection="0"/>
    <xf numFmtId="0" fontId="24" fillId="92" borderId="0" applyNumberFormat="0" applyBorder="0" applyAlignment="0" applyProtection="0"/>
    <xf numFmtId="0" fontId="24"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24" fillId="13"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7" borderId="0" applyNumberFormat="0" applyBorder="0" applyAlignment="0" applyProtection="0"/>
    <xf numFmtId="0" fontId="24"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9" borderId="0" applyNumberFormat="0" applyBorder="0" applyAlignment="0" applyProtection="0"/>
    <xf numFmtId="0" fontId="24" fillId="19"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24"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24"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24"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24"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24"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24"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27"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174" fontId="47" fillId="0" borderId="0" applyFill="0" applyBorder="0" applyAlignment="0"/>
    <xf numFmtId="0" fontId="25" fillId="50" borderId="3" applyNumberFormat="0" applyAlignment="0" applyProtection="0"/>
    <xf numFmtId="0" fontId="25" fillId="21" borderId="3" applyNumberFormat="0" applyAlignment="0" applyProtection="0"/>
    <xf numFmtId="0" fontId="155" fillId="21" borderId="3" applyNumberFormat="0" applyAlignment="0" applyProtection="0"/>
    <xf numFmtId="0" fontId="155" fillId="21" borderId="3" applyNumberFormat="0" applyAlignment="0" applyProtection="0"/>
    <xf numFmtId="0" fontId="30" fillId="38" borderId="5" applyNumberFormat="0" applyAlignment="0" applyProtection="0"/>
    <xf numFmtId="0" fontId="156" fillId="38" borderId="5" applyNumberFormat="0" applyAlignment="0" applyProtection="0"/>
    <xf numFmtId="0" fontId="156" fillId="38" borderId="5" applyNumberFormat="0" applyAlignment="0" applyProtection="0"/>
    <xf numFmtId="4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3" fillId="6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8" borderId="0" applyNumberFormat="0" applyBorder="0" applyAlignment="0" applyProtection="0"/>
    <xf numFmtId="0" fontId="11" fillId="0" borderId="59"/>
    <xf numFmtId="0" fontId="11" fillId="0" borderId="59"/>
    <xf numFmtId="0" fontId="11" fillId="0" borderId="59"/>
    <xf numFmtId="0" fontId="11" fillId="0" borderId="59"/>
    <xf numFmtId="165" fontId="3" fillId="0" borderId="0" applyFont="0" applyFill="0" applyBorder="0" applyAlignment="0" applyProtection="0"/>
    <xf numFmtId="0" fontId="3" fillId="60" borderId="38" applyNumberFormat="0" applyFont="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2" borderId="0" applyNumberFormat="0" applyBorder="0" applyAlignment="0" applyProtection="0"/>
    <xf numFmtId="0" fontId="14" fillId="0" borderId="71" applyNumberFormat="0" applyAlignment="0" applyProtection="0">
      <alignment horizontal="left" vertical="center"/>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66" borderId="0" applyNumberFormat="0" applyBorder="0" applyAlignment="0" applyProtection="0"/>
    <xf numFmtId="0" fontId="3" fillId="68" borderId="0" applyNumberFormat="0" applyBorder="0" applyAlignment="0" applyProtection="0"/>
    <xf numFmtId="9" fontId="3" fillId="0" borderId="0" applyFont="0" applyFill="0" applyBorder="0" applyAlignment="0" applyProtection="0"/>
    <xf numFmtId="43" fontId="11" fillId="0" borderId="0" applyFont="0" applyFill="0" applyBorder="0" applyAlignment="0" applyProtection="0"/>
    <xf numFmtId="0" fontId="3" fillId="72" borderId="0" applyNumberFormat="0" applyBorder="0" applyAlignment="0" applyProtection="0"/>
    <xf numFmtId="0" fontId="3" fillId="68" borderId="0" applyNumberFormat="0" applyBorder="0" applyAlignment="0" applyProtection="0"/>
    <xf numFmtId="0" fontId="3" fillId="62" borderId="0" applyNumberFormat="0" applyBorder="0" applyAlignment="0" applyProtection="0"/>
    <xf numFmtId="0" fontId="3" fillId="61" borderId="0" applyNumberFormat="0" applyBorder="0" applyAlignment="0" applyProtection="0"/>
    <xf numFmtId="181" fontId="59" fillId="0" borderId="73" applyFill="0" applyBorder="0"/>
    <xf numFmtId="43" fontId="11"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65" borderId="0" applyNumberFormat="0" applyBorder="0" applyAlignment="0" applyProtection="0"/>
    <xf numFmtId="0" fontId="2" fillId="0" borderId="0"/>
    <xf numFmtId="0" fontId="1" fillId="0" borderId="0"/>
    <xf numFmtId="9" fontId="9"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0" borderId="0"/>
    <xf numFmtId="4" fontId="20" fillId="47" borderId="82" applyNumberFormat="0" applyProtection="0">
      <alignment horizontal="left" vertical="center" indent="1"/>
    </xf>
    <xf numFmtId="5" fontId="9" fillId="0" borderId="0" applyFont="0" applyFill="0" applyBorder="0" applyAlignment="0" applyProtection="0"/>
    <xf numFmtId="0" fontId="1" fillId="0" borderId="0"/>
    <xf numFmtId="5" fontId="9" fillId="0" borderId="0" applyFont="0" applyFill="0" applyBorder="0" applyAlignment="0" applyProtection="0"/>
    <xf numFmtId="5" fontId="9" fillId="0" borderId="0" applyFont="0" applyFill="0" applyBorder="0" applyAlignment="0" applyProtection="0"/>
    <xf numFmtId="0" fontId="1" fillId="0" borderId="0"/>
    <xf numFmtId="181" fontId="59" fillId="0" borderId="83" applyFill="0" applyBorder="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11" fillId="0" borderId="77"/>
    <xf numFmtId="0" fontId="14" fillId="0" borderId="78" applyNumberFormat="0" applyAlignment="0" applyProtection="0">
      <alignment horizontal="left" vertical="center"/>
    </xf>
    <xf numFmtId="4" fontId="20" fillId="47" borderId="79" applyNumberFormat="0" applyProtection="0">
      <alignment horizontal="left" vertical="center" indent="1"/>
    </xf>
    <xf numFmtId="181" fontId="59" fillId="0" borderId="80" applyFill="0" applyBorder="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9" fillId="0" borderId="0" applyFont="0" applyFill="0" applyBorder="0" applyAlignment="0" applyProtection="0"/>
    <xf numFmtId="9" fontId="9"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44"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87" fillId="0" borderId="44" applyNumberFormat="0" applyFill="0" applyAlignment="0" applyProtection="0"/>
    <xf numFmtId="0" fontId="14" fillId="0" borderId="81" applyNumberFormat="0" applyAlignment="0" applyProtection="0">
      <alignment horizontal="left" vertical="center"/>
    </xf>
    <xf numFmtId="0" fontId="11" fillId="0" borderId="77"/>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1" fillId="0" borderId="0"/>
    <xf numFmtId="165" fontId="1"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165" fontId="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43" fontId="11" fillId="0" borderId="0" applyFont="0" applyFill="0" applyBorder="0" applyAlignment="0" applyProtection="0"/>
    <xf numFmtId="43" fontId="11" fillId="0" borderId="0" applyFont="0" applyFill="0" applyBorder="0" applyAlignment="0" applyProtection="0"/>
    <xf numFmtId="0" fontId="1" fillId="0" borderId="0"/>
    <xf numFmtId="43" fontId="11" fillId="0" borderId="0" applyFont="0" applyFill="0" applyBorder="0" applyAlignment="0" applyProtection="0"/>
    <xf numFmtId="44" fontId="11"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 fillId="0" borderId="0"/>
    <xf numFmtId="43" fontId="11" fillId="0" borderId="0" applyFont="0" applyFill="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724">
    <xf numFmtId="0" fontId="0" fillId="0" borderId="0" xfId="0"/>
    <xf numFmtId="0" fontId="11" fillId="0" borderId="0" xfId="0" applyFont="1"/>
    <xf numFmtId="0" fontId="0" fillId="52" borderId="0" xfId="0" applyFill="1"/>
    <xf numFmtId="0" fontId="11" fillId="52" borderId="0" xfId="0" applyFont="1" applyFill="1"/>
    <xf numFmtId="0" fontId="16" fillId="52" borderId="0" xfId="0" applyFont="1" applyFill="1"/>
    <xf numFmtId="0" fontId="11" fillId="52" borderId="23" xfId="0" applyFont="1" applyFill="1" applyBorder="1"/>
    <xf numFmtId="0" fontId="17" fillId="52" borderId="0" xfId="0" applyFont="1" applyFill="1"/>
    <xf numFmtId="0" fontId="17" fillId="0" borderId="0" xfId="0" applyFont="1"/>
    <xf numFmtId="0" fontId="19" fillId="0" borderId="0" xfId="0" applyFont="1"/>
    <xf numFmtId="0" fontId="17" fillId="52" borderId="23" xfId="0" applyFont="1" applyFill="1" applyBorder="1"/>
    <xf numFmtId="3" fontId="11" fillId="0" borderId="0" xfId="0" applyNumberFormat="1" applyFont="1"/>
    <xf numFmtId="0" fontId="11" fillId="52" borderId="0" xfId="397" applyFill="1" applyAlignment="1">
      <alignment vertical="top" wrapText="1"/>
    </xf>
    <xf numFmtId="3" fontId="11" fillId="52" borderId="0" xfId="0" applyNumberFormat="1" applyFont="1" applyFill="1" applyAlignment="1">
      <alignment vertical="top" wrapText="1"/>
    </xf>
    <xf numFmtId="0" fontId="11" fillId="52" borderId="23" xfId="397" applyFill="1" applyBorder="1" applyAlignment="1">
      <alignment vertical="top" wrapText="1"/>
    </xf>
    <xf numFmtId="3" fontId="11" fillId="52" borderId="23" xfId="0" applyNumberFormat="1" applyFont="1" applyFill="1" applyBorder="1" applyAlignment="1">
      <alignment vertical="top" wrapText="1"/>
    </xf>
    <xf numFmtId="0" fontId="17" fillId="52" borderId="0" xfId="397" applyFont="1" applyFill="1" applyAlignment="1">
      <alignment vertical="top" wrapText="1"/>
    </xf>
    <xf numFmtId="3" fontId="17" fillId="52" borderId="0" xfId="0" applyNumberFormat="1" applyFont="1" applyFill="1" applyAlignment="1">
      <alignment vertical="top" wrapText="1"/>
    </xf>
    <xf numFmtId="0" fontId="17" fillId="52" borderId="9" xfId="397" applyFont="1" applyFill="1" applyBorder="1" applyAlignment="1">
      <alignment vertical="top" wrapText="1"/>
    </xf>
    <xf numFmtId="3" fontId="17" fillId="52" borderId="9" xfId="0" applyNumberFormat="1" applyFont="1" applyFill="1" applyBorder="1" applyAlignment="1">
      <alignment vertical="top" wrapText="1"/>
    </xf>
    <xf numFmtId="3" fontId="19" fillId="52" borderId="0" xfId="0" applyNumberFormat="1" applyFont="1" applyFill="1" applyAlignment="1">
      <alignment vertical="top" wrapText="1"/>
    </xf>
    <xf numFmtId="9" fontId="11" fillId="52" borderId="0" xfId="457" applyFont="1" applyFill="1" applyBorder="1"/>
    <xf numFmtId="3" fontId="11" fillId="52" borderId="0" xfId="0" applyNumberFormat="1" applyFont="1" applyFill="1" applyAlignment="1">
      <alignment horizontal="right"/>
    </xf>
    <xf numFmtId="167" fontId="11" fillId="52" borderId="0" xfId="457" applyNumberFormat="1" applyFont="1" applyFill="1" applyBorder="1"/>
    <xf numFmtId="3" fontId="11" fillId="52" borderId="0" xfId="0" applyNumberFormat="1" applyFont="1" applyFill="1"/>
    <xf numFmtId="3" fontId="19" fillId="52" borderId="0" xfId="0" applyNumberFormat="1" applyFont="1" applyFill="1"/>
    <xf numFmtId="167" fontId="11" fillId="52" borderId="0" xfId="457" applyNumberFormat="1" applyFont="1" applyFill="1" applyBorder="1" applyAlignment="1">
      <alignment horizontal="right"/>
    </xf>
    <xf numFmtId="3" fontId="17" fillId="52" borderId="0" xfId="0" applyNumberFormat="1" applyFont="1" applyFill="1" applyAlignment="1">
      <alignment horizontal="right"/>
    </xf>
    <xf numFmtId="0" fontId="11" fillId="0" borderId="0" xfId="0" applyFont="1" applyAlignment="1">
      <alignment horizontal="right"/>
    </xf>
    <xf numFmtId="0" fontId="11" fillId="52" borderId="0" xfId="0" applyFont="1" applyFill="1" applyAlignment="1">
      <alignment horizontal="right"/>
    </xf>
    <xf numFmtId="0" fontId="17" fillId="0" borderId="0" xfId="0" applyFont="1" applyAlignment="1">
      <alignment horizontal="right"/>
    </xf>
    <xf numFmtId="0" fontId="21" fillId="0" borderId="0" xfId="0" applyFont="1"/>
    <xf numFmtId="0" fontId="17" fillId="52" borderId="0" xfId="0" applyFont="1" applyFill="1" applyAlignment="1">
      <alignment horizontal="right"/>
    </xf>
    <xf numFmtId="3" fontId="19" fillId="0" borderId="0" xfId="0" applyNumberFormat="1" applyFont="1"/>
    <xf numFmtId="0" fontId="21" fillId="52" borderId="0" xfId="0" applyFont="1" applyFill="1"/>
    <xf numFmtId="167" fontId="21" fillId="52" borderId="0" xfId="457" applyNumberFormat="1" applyFont="1" applyFill="1" applyBorder="1" applyAlignment="1">
      <alignment horizontal="right"/>
    </xf>
    <xf numFmtId="0" fontId="11" fillId="52" borderId="0" xfId="0" applyFont="1" applyFill="1" applyAlignment="1">
      <alignment vertical="top" wrapText="1"/>
    </xf>
    <xf numFmtId="2" fontId="11" fillId="52" borderId="0" xfId="431" applyNumberFormat="1" applyFill="1"/>
    <xf numFmtId="2" fontId="11" fillId="52" borderId="0" xfId="0" applyNumberFormat="1" applyFont="1" applyFill="1" applyAlignment="1">
      <alignment horizontal="right"/>
    </xf>
    <xf numFmtId="167" fontId="11" fillId="52" borderId="0" xfId="457" applyNumberFormat="1" applyFont="1" applyFill="1" applyAlignment="1">
      <alignment horizontal="right"/>
    </xf>
    <xf numFmtId="3" fontId="11" fillId="0" borderId="0" xfId="0" applyNumberFormat="1" applyFont="1" applyAlignment="1">
      <alignment horizontal="right"/>
    </xf>
    <xf numFmtId="0" fontId="105" fillId="0" borderId="0" xfId="0" applyFont="1"/>
    <xf numFmtId="0" fontId="17" fillId="52" borderId="24" xfId="0" applyFont="1" applyFill="1" applyBorder="1"/>
    <xf numFmtId="0" fontId="19" fillId="52" borderId="0" xfId="0" applyFont="1" applyFill="1"/>
    <xf numFmtId="0" fontId="17" fillId="52" borderId="0" xfId="435" applyFont="1" applyFill="1" applyAlignment="1">
      <alignment vertical="top" wrapText="1"/>
    </xf>
    <xf numFmtId="0" fontId="11" fillId="52" borderId="0" xfId="435" applyFill="1" applyAlignment="1">
      <alignment vertical="top" wrapText="1"/>
    </xf>
    <xf numFmtId="0" fontId="19" fillId="52" borderId="0" xfId="435" applyFont="1" applyFill="1" applyAlignment="1">
      <alignment vertical="top" wrapText="1"/>
    </xf>
    <xf numFmtId="0" fontId="106" fillId="0" borderId="0" xfId="0" applyFont="1" applyAlignment="1">
      <alignment horizontal="right"/>
    </xf>
    <xf numFmtId="0" fontId="17" fillId="52" borderId="23" xfId="0" applyFont="1" applyFill="1" applyBorder="1" applyAlignment="1">
      <alignment horizontal="right"/>
    </xf>
    <xf numFmtId="0" fontId="11" fillId="52" borderId="30" xfId="0" applyFont="1" applyFill="1" applyBorder="1" applyAlignment="1">
      <alignment vertical="center"/>
    </xf>
    <xf numFmtId="0" fontId="11" fillId="52" borderId="31" xfId="0" applyFont="1" applyFill="1" applyBorder="1" applyAlignment="1">
      <alignment vertical="center"/>
    </xf>
    <xf numFmtId="0" fontId="17" fillId="52" borderId="30" xfId="0" applyFont="1" applyFill="1" applyBorder="1" applyAlignment="1">
      <alignment vertical="center"/>
    </xf>
    <xf numFmtId="3" fontId="105" fillId="52" borderId="0" xfId="0" applyNumberFormat="1" applyFont="1" applyFill="1" applyAlignment="1">
      <alignment horizontal="right" vertical="center"/>
    </xf>
    <xf numFmtId="167" fontId="105" fillId="52" borderId="0" xfId="457" applyNumberFormat="1" applyFont="1" applyFill="1" applyBorder="1" applyAlignment="1">
      <alignment horizontal="right" vertical="center"/>
    </xf>
    <xf numFmtId="167" fontId="105" fillId="52" borderId="0" xfId="457" quotePrefix="1" applyNumberFormat="1" applyFont="1" applyFill="1" applyBorder="1" applyAlignment="1">
      <alignment horizontal="right" vertical="center"/>
    </xf>
    <xf numFmtId="9" fontId="11" fillId="52" borderId="0" xfId="457" applyFont="1" applyFill="1" applyBorder="1" applyAlignment="1">
      <alignment vertical="center"/>
    </xf>
    <xf numFmtId="0" fontId="19" fillId="52" borderId="0" xfId="397" applyFont="1" applyFill="1" applyAlignment="1">
      <alignment vertical="top" wrapText="1"/>
    </xf>
    <xf numFmtId="0" fontId="11" fillId="52" borderId="24" xfId="0" applyFont="1" applyFill="1" applyBorder="1"/>
    <xf numFmtId="3" fontId="17" fillId="52" borderId="24" xfId="0" applyNumberFormat="1" applyFont="1" applyFill="1" applyBorder="1"/>
    <xf numFmtId="3" fontId="17" fillId="52" borderId="24" xfId="0" applyNumberFormat="1" applyFont="1" applyFill="1" applyBorder="1" applyAlignment="1">
      <alignment horizontal="right"/>
    </xf>
    <xf numFmtId="0" fontId="17" fillId="52" borderId="23" xfId="435" applyFont="1" applyFill="1" applyBorder="1" applyAlignment="1">
      <alignment vertical="top" wrapText="1"/>
    </xf>
    <xf numFmtId="0" fontId="19" fillId="52" borderId="30" xfId="0" applyFont="1" applyFill="1" applyBorder="1" applyAlignment="1">
      <alignment vertical="center"/>
    </xf>
    <xf numFmtId="0" fontId="17" fillId="52" borderId="31" xfId="0" applyFont="1" applyFill="1" applyBorder="1" applyAlignment="1">
      <alignment vertical="center"/>
    </xf>
    <xf numFmtId="0" fontId="11" fillId="53" borderId="31" xfId="0" applyFont="1" applyFill="1" applyBorder="1" applyAlignment="1">
      <alignment horizontal="left" vertical="center"/>
    </xf>
    <xf numFmtId="0" fontId="107" fillId="54" borderId="0" xfId="0" applyFont="1" applyFill="1"/>
    <xf numFmtId="0" fontId="17" fillId="53" borderId="0" xfId="0" applyFont="1" applyFill="1"/>
    <xf numFmtId="0" fontId="0" fillId="53" borderId="0" xfId="0" applyFill="1"/>
    <xf numFmtId="0" fontId="11" fillId="53" borderId="0" xfId="0" applyFont="1" applyFill="1"/>
    <xf numFmtId="0" fontId="108" fillId="52" borderId="0" xfId="338" applyFont="1" applyFill="1" applyAlignment="1" applyProtection="1"/>
    <xf numFmtId="0" fontId="17" fillId="53" borderId="0" xfId="0" applyFont="1" applyFill="1" applyAlignment="1">
      <alignment horizontal="left"/>
    </xf>
    <xf numFmtId="0" fontId="105" fillId="53" borderId="0" xfId="0" applyFont="1" applyFill="1" applyAlignment="1">
      <alignment horizontal="left"/>
    </xf>
    <xf numFmtId="0" fontId="106" fillId="53" borderId="0" xfId="0" applyFont="1" applyFill="1" applyAlignment="1">
      <alignment horizontal="right"/>
    </xf>
    <xf numFmtId="0" fontId="106" fillId="53" borderId="0" xfId="429" applyFont="1" applyFill="1"/>
    <xf numFmtId="0" fontId="106" fillId="53" borderId="0" xfId="429" applyFont="1" applyFill="1" applyAlignment="1">
      <alignment horizontal="right"/>
    </xf>
    <xf numFmtId="0" fontId="105" fillId="53" borderId="0" xfId="429" applyFont="1" applyFill="1" applyAlignment="1">
      <alignment horizontal="left"/>
    </xf>
    <xf numFmtId="0" fontId="11" fillId="53" borderId="0" xfId="431" applyFill="1" applyAlignment="1">
      <alignment horizontal="right"/>
    </xf>
    <xf numFmtId="0" fontId="11" fillId="53" borderId="0" xfId="0" applyFont="1" applyFill="1" applyAlignment="1">
      <alignment horizontal="left"/>
    </xf>
    <xf numFmtId="0" fontId="17" fillId="53" borderId="23" xfId="0" applyFont="1" applyFill="1" applyBorder="1" applyAlignment="1">
      <alignment vertical="top" wrapText="1"/>
    </xf>
    <xf numFmtId="0" fontId="104" fillId="54" borderId="0" xfId="0" applyFont="1" applyFill="1" applyAlignment="1">
      <alignment horizontal="right"/>
    </xf>
    <xf numFmtId="0" fontId="107" fillId="54" borderId="0" xfId="429" applyFont="1" applyFill="1" applyAlignment="1">
      <alignment horizontal="right"/>
    </xf>
    <xf numFmtId="0" fontId="107" fillId="54" borderId="0" xfId="0" applyFont="1" applyFill="1" applyAlignment="1">
      <alignment vertical="center"/>
    </xf>
    <xf numFmtId="0" fontId="17" fillId="53" borderId="23" xfId="0" applyFont="1" applyFill="1" applyBorder="1" applyAlignment="1">
      <alignment horizontal="right"/>
    </xf>
    <xf numFmtId="0" fontId="11" fillId="52" borderId="0" xfId="443" applyFill="1"/>
    <xf numFmtId="0" fontId="17" fillId="52" borderId="0" xfId="443" applyFont="1" applyFill="1"/>
    <xf numFmtId="3" fontId="11" fillId="52" borderId="0" xfId="441" applyNumberFormat="1" applyFill="1" applyAlignment="1">
      <alignment horizontal="right"/>
    </xf>
    <xf numFmtId="3" fontId="11" fillId="52" borderId="0" xfId="443" applyNumberFormat="1" applyFill="1" applyAlignment="1">
      <alignment horizontal="right"/>
    </xf>
    <xf numFmtId="3" fontId="11" fillId="52" borderId="0" xfId="443" applyNumberFormat="1" applyFill="1"/>
    <xf numFmtId="3" fontId="11" fillId="52" borderId="23" xfId="443" applyNumberFormat="1" applyFill="1" applyBorder="1"/>
    <xf numFmtId="3" fontId="17" fillId="52" borderId="0" xfId="443" applyNumberFormat="1" applyFont="1" applyFill="1"/>
    <xf numFmtId="3" fontId="19" fillId="52" borderId="0" xfId="443" applyNumberFormat="1" applyFont="1" applyFill="1"/>
    <xf numFmtId="0" fontId="11" fillId="52" borderId="0" xfId="0" quotePrefix="1" applyFont="1" applyFill="1" applyAlignment="1">
      <alignment horizontal="right"/>
    </xf>
    <xf numFmtId="3" fontId="17" fillId="52" borderId="9" xfId="443" applyNumberFormat="1" applyFont="1" applyFill="1" applyBorder="1"/>
    <xf numFmtId="0" fontId="11" fillId="53" borderId="0" xfId="0" applyFont="1" applyFill="1" applyAlignment="1">
      <alignment horizontal="left" vertical="center"/>
    </xf>
    <xf numFmtId="0" fontId="107" fillId="53" borderId="0" xfId="0" applyFont="1" applyFill="1"/>
    <xf numFmtId="0" fontId="104" fillId="53" borderId="0" xfId="0" applyFont="1" applyFill="1"/>
    <xf numFmtId="0" fontId="17" fillId="53" borderId="0" xfId="441" applyFont="1" applyFill="1"/>
    <xf numFmtId="0" fontId="11" fillId="53" borderId="23" xfId="443" applyFill="1" applyBorder="1"/>
    <xf numFmtId="0" fontId="11" fillId="52" borderId="23" xfId="443" applyFill="1" applyBorder="1"/>
    <xf numFmtId="0" fontId="19" fillId="52" borderId="0" xfId="443" applyFont="1" applyFill="1"/>
    <xf numFmtId="0" fontId="17" fillId="52" borderId="9" xfId="443" applyFont="1" applyFill="1" applyBorder="1"/>
    <xf numFmtId="0" fontId="19" fillId="52" borderId="0" xfId="431" applyFont="1" applyFill="1" applyAlignment="1">
      <alignment horizontal="left"/>
    </xf>
    <xf numFmtId="170" fontId="11" fillId="50" borderId="0" xfId="0" applyNumberFormat="1" applyFont="1" applyFill="1" applyAlignment="1" applyProtection="1">
      <alignment horizontal="right"/>
      <protection locked="0"/>
    </xf>
    <xf numFmtId="3" fontId="11" fillId="52" borderId="24" xfId="0" applyNumberFormat="1" applyFont="1" applyFill="1" applyBorder="1" applyAlignment="1">
      <alignment horizontal="right"/>
    </xf>
    <xf numFmtId="0" fontId="17" fillId="54" borderId="0" xfId="0" applyFont="1" applyFill="1"/>
    <xf numFmtId="0" fontId="107" fillId="0" borderId="0" xfId="0" applyFont="1"/>
    <xf numFmtId="0" fontId="0" fillId="0" borderId="0" xfId="0" applyAlignment="1">
      <alignment horizontal="right"/>
    </xf>
    <xf numFmtId="0" fontId="106" fillId="0" borderId="0" xfId="0" applyFont="1"/>
    <xf numFmtId="0" fontId="11" fillId="0" borderId="0" xfId="397"/>
    <xf numFmtId="0" fontId="11" fillId="0" borderId="30" xfId="397" applyBorder="1"/>
    <xf numFmtId="0" fontId="17" fillId="0" borderId="0" xfId="397" applyFont="1"/>
    <xf numFmtId="0" fontId="107" fillId="54" borderId="30" xfId="397" applyFont="1" applyFill="1" applyBorder="1"/>
    <xf numFmtId="0" fontId="17" fillId="53" borderId="30" xfId="397" applyFont="1" applyFill="1" applyBorder="1" applyAlignment="1">
      <alignment horizontal="left"/>
    </xf>
    <xf numFmtId="0" fontId="17" fillId="53" borderId="31" xfId="397" applyFont="1" applyFill="1" applyBorder="1" applyAlignment="1">
      <alignment horizontal="left"/>
    </xf>
    <xf numFmtId="0" fontId="107" fillId="54" borderId="30" xfId="0" applyFont="1" applyFill="1" applyBorder="1"/>
    <xf numFmtId="0" fontId="17" fillId="53" borderId="30" xfId="0" applyFont="1" applyFill="1" applyBorder="1" applyAlignment="1">
      <alignment horizontal="left"/>
    </xf>
    <xf numFmtId="0" fontId="11" fillId="52" borderId="30" xfId="435" applyFill="1" applyBorder="1" applyAlignment="1">
      <alignment vertical="top" wrapText="1"/>
    </xf>
    <xf numFmtId="0" fontId="17" fillId="53" borderId="0" xfId="0" applyFont="1" applyFill="1" applyAlignment="1">
      <alignment horizontal="right"/>
    </xf>
    <xf numFmtId="0" fontId="107" fillId="54" borderId="0" xfId="0" applyFont="1" applyFill="1" applyAlignment="1">
      <alignment horizontal="right"/>
    </xf>
    <xf numFmtId="0" fontId="17" fillId="53" borderId="17" xfId="0" applyFont="1" applyFill="1" applyBorder="1" applyAlignment="1">
      <alignment horizontal="right"/>
    </xf>
    <xf numFmtId="0" fontId="11" fillId="52" borderId="0" xfId="397" applyFill="1"/>
    <xf numFmtId="0" fontId="107" fillId="54" borderId="17" xfId="397" applyFont="1" applyFill="1" applyBorder="1"/>
    <xf numFmtId="0" fontId="17" fillId="53" borderId="17" xfId="397" applyFont="1" applyFill="1" applyBorder="1" applyAlignment="1">
      <alignment horizontal="right"/>
    </xf>
    <xf numFmtId="0" fontId="17" fillId="53" borderId="15" xfId="397" applyFont="1" applyFill="1" applyBorder="1" applyAlignment="1">
      <alignment horizontal="right"/>
    </xf>
    <xf numFmtId="171" fontId="11" fillId="52" borderId="17" xfId="248" applyNumberFormat="1" applyFont="1" applyFill="1" applyBorder="1"/>
    <xf numFmtId="171" fontId="17" fillId="52" borderId="15" xfId="248" applyNumberFormat="1" applyFont="1" applyFill="1" applyBorder="1"/>
    <xf numFmtId="0" fontId="11" fillId="0" borderId="17" xfId="397" applyBorder="1"/>
    <xf numFmtId="0" fontId="17" fillId="52" borderId="30" xfId="397" applyFont="1" applyFill="1" applyBorder="1" applyAlignment="1" applyProtection="1">
      <alignment vertical="top" wrapText="1"/>
      <protection locked="0"/>
    </xf>
    <xf numFmtId="3" fontId="17" fillId="52" borderId="17" xfId="397" applyNumberFormat="1" applyFont="1" applyFill="1" applyBorder="1" applyAlignment="1" applyProtection="1">
      <alignment horizontal="right" vertical="top" wrapText="1"/>
      <protection locked="0"/>
    </xf>
    <xf numFmtId="0" fontId="11" fillId="52" borderId="30" xfId="397" applyFill="1" applyBorder="1" applyAlignment="1" applyProtection="1">
      <alignment vertical="top" wrapText="1"/>
      <protection locked="0"/>
    </xf>
    <xf numFmtId="3" fontId="11" fillId="52" borderId="17" xfId="397" applyNumberFormat="1" applyFill="1" applyBorder="1" applyAlignment="1" applyProtection="1">
      <alignment horizontal="right" vertical="top" wrapText="1"/>
      <protection locked="0"/>
    </xf>
    <xf numFmtId="0" fontId="11" fillId="52" borderId="32" xfId="397" applyFill="1" applyBorder="1" applyAlignment="1" applyProtection="1">
      <alignment vertical="top" wrapText="1"/>
      <protection locked="0"/>
    </xf>
    <xf numFmtId="3" fontId="11" fillId="52" borderId="25" xfId="397" applyNumberFormat="1" applyFill="1" applyBorder="1" applyAlignment="1" applyProtection="1">
      <alignment horizontal="right" vertical="top" wrapText="1"/>
      <protection locked="0"/>
    </xf>
    <xf numFmtId="0" fontId="17" fillId="52" borderId="32" xfId="397" applyFont="1" applyFill="1" applyBorder="1" applyAlignment="1" applyProtection="1">
      <alignment vertical="top" wrapText="1"/>
      <protection locked="0"/>
    </xf>
    <xf numFmtId="3" fontId="11" fillId="52" borderId="17" xfId="397" applyNumberFormat="1" applyFill="1" applyBorder="1" applyAlignment="1" applyProtection="1">
      <alignment horizontal="right" vertical="center" wrapText="1"/>
      <protection locked="0"/>
    </xf>
    <xf numFmtId="3" fontId="11" fillId="52" borderId="17" xfId="397" applyNumberFormat="1" applyFill="1" applyBorder="1" applyProtection="1">
      <protection locked="0"/>
    </xf>
    <xf numFmtId="0" fontId="11" fillId="52" borderId="31" xfId="397" applyFill="1" applyBorder="1" applyAlignment="1" applyProtection="1">
      <alignment vertical="top"/>
      <protection locked="0"/>
    </xf>
    <xf numFmtId="3" fontId="11" fillId="52" borderId="15" xfId="397" applyNumberFormat="1" applyFill="1" applyBorder="1" applyAlignment="1" applyProtection="1">
      <alignment horizontal="right" vertical="top"/>
      <protection locked="0"/>
    </xf>
    <xf numFmtId="0" fontId="19" fillId="52" borderId="30" xfId="397" applyFont="1" applyFill="1" applyBorder="1" applyAlignment="1" applyProtection="1">
      <alignment vertical="top" wrapText="1"/>
      <protection locked="0"/>
    </xf>
    <xf numFmtId="3" fontId="19" fillId="52" borderId="17" xfId="397" applyNumberFormat="1" applyFont="1" applyFill="1" applyBorder="1" applyAlignment="1" applyProtection="1">
      <alignment horizontal="right" vertical="top" wrapText="1"/>
      <protection locked="0"/>
    </xf>
    <xf numFmtId="0" fontId="19" fillId="52" borderId="32" xfId="397" applyFont="1" applyFill="1" applyBorder="1" applyAlignment="1" applyProtection="1">
      <alignment vertical="top" wrapText="1"/>
      <protection locked="0"/>
    </xf>
    <xf numFmtId="0" fontId="17" fillId="52" borderId="31" xfId="397" applyFont="1" applyFill="1" applyBorder="1" applyAlignment="1" applyProtection="1">
      <alignment vertical="top"/>
      <protection locked="0"/>
    </xf>
    <xf numFmtId="0" fontId="11" fillId="52" borderId="30" xfId="397" quotePrefix="1" applyFill="1" applyBorder="1" applyAlignment="1" applyProtection="1">
      <alignment vertical="top" wrapText="1"/>
      <protection locked="0"/>
    </xf>
    <xf numFmtId="3" fontId="11" fillId="52" borderId="17" xfId="397" applyNumberFormat="1" applyFill="1" applyBorder="1" applyAlignment="1" applyProtection="1">
      <alignment horizontal="right" wrapText="1"/>
      <protection locked="0"/>
    </xf>
    <xf numFmtId="0" fontId="11" fillId="52" borderId="0" xfId="0" applyFont="1" applyFill="1" applyAlignment="1">
      <alignment vertical="center"/>
    </xf>
    <xf numFmtId="0" fontId="105" fillId="52" borderId="0" xfId="0" applyFont="1" applyFill="1" applyAlignment="1">
      <alignment vertical="center"/>
    </xf>
    <xf numFmtId="3" fontId="105" fillId="52" borderId="0" xfId="0" applyNumberFormat="1" applyFont="1" applyFill="1" applyAlignment="1">
      <alignment vertical="center"/>
    </xf>
    <xf numFmtId="3" fontId="105" fillId="52" borderId="0" xfId="0" quotePrefix="1" applyNumberFormat="1" applyFont="1" applyFill="1" applyAlignment="1">
      <alignment horizontal="right" vertical="center"/>
    </xf>
    <xf numFmtId="0" fontId="11" fillId="52" borderId="23" xfId="0" applyFont="1" applyFill="1" applyBorder="1" applyAlignment="1">
      <alignment vertical="center"/>
    </xf>
    <xf numFmtId="3" fontId="105" fillId="52" borderId="23" xfId="0" applyNumberFormat="1" applyFont="1" applyFill="1" applyBorder="1" applyAlignment="1">
      <alignment vertical="center"/>
    </xf>
    <xf numFmtId="3" fontId="106" fillId="52" borderId="0" xfId="0" applyNumberFormat="1" applyFont="1" applyFill="1" applyAlignment="1">
      <alignment vertical="center"/>
    </xf>
    <xf numFmtId="0" fontId="104" fillId="54" borderId="0" xfId="0" applyFont="1" applyFill="1"/>
    <xf numFmtId="0" fontId="104" fillId="54" borderId="0" xfId="0" applyFont="1" applyFill="1" applyAlignment="1">
      <alignment vertical="center"/>
    </xf>
    <xf numFmtId="0" fontId="106" fillId="53" borderId="0" xfId="0" applyFont="1" applyFill="1" applyAlignment="1">
      <alignment horizontal="right" vertical="center"/>
    </xf>
    <xf numFmtId="0" fontId="106" fillId="53" borderId="23" xfId="0" applyFont="1" applyFill="1" applyBorder="1" applyAlignment="1">
      <alignment horizontal="right" vertical="center"/>
    </xf>
    <xf numFmtId="3" fontId="19" fillId="52" borderId="0" xfId="0" applyNumberFormat="1" applyFont="1" applyFill="1" applyAlignment="1">
      <alignment vertical="center"/>
    </xf>
    <xf numFmtId="167" fontId="11" fillId="52" borderId="0" xfId="457" applyNumberFormat="1" applyFont="1" applyFill="1" applyBorder="1" applyAlignment="1">
      <alignment vertical="center"/>
    </xf>
    <xf numFmtId="0" fontId="109" fillId="52" borderId="23" xfId="0" applyFont="1" applyFill="1" applyBorder="1" applyAlignment="1">
      <alignment vertical="center"/>
    </xf>
    <xf numFmtId="3" fontId="11" fillId="52" borderId="0" xfId="0" applyNumberFormat="1" applyFont="1" applyFill="1" applyAlignment="1">
      <alignment vertical="center"/>
    </xf>
    <xf numFmtId="3" fontId="17" fillId="52" borderId="0" xfId="0" applyNumberFormat="1" applyFont="1" applyFill="1" applyAlignment="1">
      <alignment vertical="center"/>
    </xf>
    <xf numFmtId="167" fontId="11" fillId="52" borderId="23" xfId="457" applyNumberFormat="1" applyFont="1" applyFill="1" applyBorder="1" applyAlignment="1">
      <alignment vertical="center"/>
    </xf>
    <xf numFmtId="3" fontId="11" fillId="52" borderId="0" xfId="0" applyNumberFormat="1" applyFont="1" applyFill="1" applyAlignment="1">
      <alignment horizontal="right" vertical="center"/>
    </xf>
    <xf numFmtId="3" fontId="11" fillId="52" borderId="0" xfId="0" quotePrefix="1" applyNumberFormat="1" applyFont="1" applyFill="1" applyAlignment="1">
      <alignment horizontal="right" vertical="center"/>
    </xf>
    <xf numFmtId="3" fontId="11" fillId="52" borderId="23" xfId="0" applyNumberFormat="1" applyFont="1" applyFill="1" applyBorder="1" applyAlignment="1">
      <alignment vertical="center"/>
    </xf>
    <xf numFmtId="3" fontId="17" fillId="52" borderId="23" xfId="0" applyNumberFormat="1" applyFont="1" applyFill="1" applyBorder="1" applyAlignment="1">
      <alignment vertical="center"/>
    </xf>
    <xf numFmtId="167" fontId="11" fillId="52" borderId="0" xfId="457" applyNumberFormat="1" applyFont="1" applyFill="1" applyBorder="1" applyAlignment="1">
      <alignment horizontal="right" vertical="center"/>
    </xf>
    <xf numFmtId="167" fontId="11" fillId="52" borderId="0" xfId="457" quotePrefix="1" applyNumberFormat="1" applyFont="1" applyFill="1" applyBorder="1" applyAlignment="1">
      <alignment horizontal="right" vertical="center"/>
    </xf>
    <xf numFmtId="167" fontId="11" fillId="52" borderId="23" xfId="457" applyNumberFormat="1" applyFont="1" applyFill="1" applyBorder="1" applyAlignment="1">
      <alignment horizontal="right" vertical="center"/>
    </xf>
    <xf numFmtId="0" fontId="11" fillId="52" borderId="23" xfId="0" quotePrefix="1" applyFont="1" applyFill="1" applyBorder="1" applyAlignment="1">
      <alignment vertical="center"/>
    </xf>
    <xf numFmtId="0" fontId="17" fillId="53" borderId="0" xfId="397" applyFont="1" applyFill="1" applyAlignment="1">
      <alignment horizontal="right"/>
    </xf>
    <xf numFmtId="172" fontId="11" fillId="52" borderId="0" xfId="397" applyNumberFormat="1" applyFill="1" applyAlignment="1">
      <alignment horizontal="right" vertical="top" wrapText="1"/>
    </xf>
    <xf numFmtId="3" fontId="17" fillId="52" borderId="0" xfId="397" applyNumberFormat="1" applyFont="1" applyFill="1" applyAlignment="1">
      <alignment horizontal="right" vertical="top" wrapText="1"/>
    </xf>
    <xf numFmtId="171" fontId="17" fillId="52" borderId="23" xfId="248" applyNumberFormat="1" applyFont="1" applyFill="1" applyBorder="1"/>
    <xf numFmtId="171" fontId="11" fillId="52" borderId="0" xfId="248" applyNumberFormat="1" applyFont="1" applyFill="1" applyBorder="1"/>
    <xf numFmtId="3" fontId="19" fillId="52" borderId="9" xfId="397" applyNumberFormat="1" applyFont="1" applyFill="1" applyBorder="1" applyAlignment="1">
      <alignment horizontal="right" vertical="top" wrapText="1"/>
    </xf>
    <xf numFmtId="0" fontId="19" fillId="52" borderId="0" xfId="397" applyFont="1" applyFill="1" applyAlignment="1">
      <alignment horizontal="right" vertical="top" wrapText="1"/>
    </xf>
    <xf numFmtId="0" fontId="11" fillId="52" borderId="23" xfId="397" applyFill="1" applyBorder="1" applyAlignment="1">
      <alignment horizontal="right" vertical="top"/>
    </xf>
    <xf numFmtId="3" fontId="17" fillId="52" borderId="9" xfId="397" applyNumberFormat="1" applyFont="1" applyFill="1" applyBorder="1" applyAlignment="1">
      <alignment horizontal="right" vertical="top" wrapText="1"/>
    </xf>
    <xf numFmtId="0" fontId="107" fillId="54" borderId="0" xfId="397" applyFont="1" applyFill="1"/>
    <xf numFmtId="3" fontId="11" fillId="52" borderId="0" xfId="397" applyNumberFormat="1" applyFill="1" applyAlignment="1">
      <alignment horizontal="right" vertical="top" wrapText="1"/>
    </xf>
    <xf numFmtId="3" fontId="11" fillId="52" borderId="9" xfId="397" applyNumberFormat="1" applyFill="1" applyBorder="1" applyAlignment="1">
      <alignment horizontal="right" vertical="top" wrapText="1"/>
    </xf>
    <xf numFmtId="0" fontId="17" fillId="52" borderId="0" xfId="397" applyFont="1" applyFill="1" applyAlignment="1">
      <alignment horizontal="right" vertical="top" wrapText="1"/>
    </xf>
    <xf numFmtId="0" fontId="17" fillId="53" borderId="23" xfId="397" applyFont="1" applyFill="1" applyBorder="1" applyAlignment="1">
      <alignment horizontal="right"/>
    </xf>
    <xf numFmtId="3" fontId="17" fillId="52" borderId="25" xfId="397" applyNumberFormat="1" applyFont="1" applyFill="1" applyBorder="1" applyAlignment="1" applyProtection="1">
      <alignment horizontal="right" vertical="top" wrapText="1"/>
      <protection locked="0"/>
    </xf>
    <xf numFmtId="3" fontId="11" fillId="52" borderId="0" xfId="437" applyNumberFormat="1" applyFont="1" applyFill="1" applyAlignment="1" applyProtection="1">
      <alignment horizontal="right" vertical="top" wrapText="1"/>
      <protection locked="0"/>
    </xf>
    <xf numFmtId="3" fontId="19" fillId="52" borderId="25" xfId="397" applyNumberFormat="1" applyFont="1" applyFill="1" applyBorder="1" applyAlignment="1" applyProtection="1">
      <alignment horizontal="right" vertical="top" wrapText="1"/>
      <protection locked="0"/>
    </xf>
    <xf numFmtId="3" fontId="11" fillId="52" borderId="0" xfId="397" applyNumberFormat="1" applyFill="1" applyAlignment="1">
      <alignment horizontal="right" wrapText="1"/>
    </xf>
    <xf numFmtId="167" fontId="17" fillId="52" borderId="23" xfId="457" applyNumberFormat="1" applyFont="1" applyFill="1" applyBorder="1"/>
    <xf numFmtId="3" fontId="11" fillId="0" borderId="0" xfId="0" applyNumberFormat="1" applyFont="1" applyAlignment="1">
      <alignment vertical="center"/>
    </xf>
    <xf numFmtId="3" fontId="11" fillId="0" borderId="0" xfId="0" applyNumberFormat="1" applyFont="1" applyAlignment="1">
      <alignment horizontal="right" vertical="center"/>
    </xf>
    <xf numFmtId="3" fontId="11" fillId="0" borderId="0" xfId="437" applyNumberFormat="1" applyFont="1" applyAlignment="1" applyProtection="1">
      <alignment horizontal="right" vertical="top" wrapText="1"/>
      <protection locked="0"/>
    </xf>
    <xf numFmtId="3" fontId="11" fillId="0" borderId="17" xfId="437" applyNumberFormat="1" applyFont="1" applyBorder="1" applyAlignment="1" applyProtection="1">
      <alignment horizontal="right" vertical="top" wrapText="1"/>
      <protection locked="0"/>
    </xf>
    <xf numFmtId="3" fontId="11" fillId="52" borderId="23" xfId="0" applyNumberFormat="1" applyFont="1" applyFill="1" applyBorder="1" applyAlignment="1">
      <alignment horizontal="right"/>
    </xf>
    <xf numFmtId="166" fontId="11" fillId="52" borderId="0" xfId="0" applyNumberFormat="1" applyFont="1" applyFill="1" applyAlignment="1">
      <alignment horizontal="right"/>
    </xf>
    <xf numFmtId="3" fontId="11" fillId="52" borderId="0" xfId="392" applyNumberFormat="1" applyFill="1" applyAlignment="1">
      <alignment vertical="top" wrapText="1"/>
    </xf>
    <xf numFmtId="3" fontId="11" fillId="52" borderId="23" xfId="392" applyNumberFormat="1" applyFill="1" applyBorder="1" applyAlignment="1">
      <alignment vertical="top" wrapText="1"/>
    </xf>
    <xf numFmtId="3" fontId="21" fillId="52" borderId="9" xfId="0" applyNumberFormat="1" applyFont="1" applyFill="1" applyBorder="1" applyAlignment="1">
      <alignment vertical="top" wrapText="1"/>
    </xf>
    <xf numFmtId="3" fontId="11" fillId="52" borderId="17" xfId="397" applyNumberFormat="1" applyFill="1" applyBorder="1" applyAlignment="1">
      <alignment horizontal="right" vertical="top" wrapText="1"/>
    </xf>
    <xf numFmtId="167" fontId="11" fillId="52" borderId="24" xfId="457" applyNumberFormat="1" applyFont="1" applyFill="1" applyBorder="1" applyAlignment="1"/>
    <xf numFmtId="0" fontId="110" fillId="0" borderId="0" xfId="0" applyFont="1"/>
    <xf numFmtId="9" fontId="11" fillId="0" borderId="0" xfId="457" applyFont="1" applyFill="1" applyBorder="1"/>
    <xf numFmtId="167" fontId="11" fillId="0" borderId="0" xfId="457" applyNumberFormat="1" applyFont="1" applyFill="1" applyBorder="1"/>
    <xf numFmtId="2" fontId="11" fillId="0" borderId="0" xfId="0" applyNumberFormat="1" applyFont="1"/>
    <xf numFmtId="170" fontId="11" fillId="52" borderId="0" xfId="0" applyNumberFormat="1" applyFont="1" applyFill="1" applyAlignment="1" applyProtection="1">
      <alignment horizontal="right"/>
      <protection locked="0"/>
    </xf>
    <xf numFmtId="0" fontId="110"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0" fillId="52" borderId="0" xfId="0" applyFont="1" applyFill="1" applyAlignment="1">
      <alignment vertical="top"/>
    </xf>
    <xf numFmtId="0" fontId="110" fillId="52" borderId="0" xfId="0" applyFont="1" applyFill="1" applyAlignment="1">
      <alignment vertical="top" wrapText="1"/>
    </xf>
    <xf numFmtId="0" fontId="112" fillId="52" borderId="0" xfId="0" applyFont="1" applyFill="1"/>
    <xf numFmtId="3" fontId="105" fillId="0" borderId="0" xfId="0" applyNumberFormat="1" applyFont="1" applyAlignment="1">
      <alignment vertical="center"/>
    </xf>
    <xf numFmtId="167" fontId="105" fillId="0" borderId="0" xfId="457" applyNumberFormat="1" applyFont="1" applyFill="1" applyBorder="1" applyAlignment="1">
      <alignment vertical="center"/>
    </xf>
    <xf numFmtId="3" fontId="11" fillId="0" borderId="0" xfId="397" applyNumberFormat="1"/>
    <xf numFmtId="3" fontId="11" fillId="0" borderId="0" xfId="0" applyNumberFormat="1" applyFont="1" applyAlignment="1">
      <alignment horizontal="right" vertical="top" wrapText="1"/>
    </xf>
    <xf numFmtId="3" fontId="11" fillId="0" borderId="0" xfId="0" applyNumberFormat="1" applyFont="1" applyAlignment="1">
      <alignment vertical="top" wrapText="1"/>
    </xf>
    <xf numFmtId="167" fontId="11" fillId="0" borderId="0" xfId="457" applyNumberFormat="1" applyFont="1" applyFill="1" applyBorder="1" applyAlignment="1">
      <alignment horizontal="right"/>
    </xf>
    <xf numFmtId="0" fontId="19" fillId="52" borderId="23" xfId="0" applyFont="1" applyFill="1" applyBorder="1" applyAlignment="1">
      <alignment horizontal="right"/>
    </xf>
    <xf numFmtId="167" fontId="17" fillId="52" borderId="0" xfId="457" applyNumberFormat="1" applyFont="1" applyFill="1" applyBorder="1" applyAlignment="1">
      <alignment vertical="center"/>
    </xf>
    <xf numFmtId="0" fontId="15" fillId="52" borderId="0" xfId="0" applyFont="1" applyFill="1" applyAlignment="1">
      <alignment horizontal="left"/>
    </xf>
    <xf numFmtId="0" fontId="110" fillId="52" borderId="0" xfId="0" applyFont="1" applyFill="1" applyAlignment="1">
      <alignment wrapText="1"/>
    </xf>
    <xf numFmtId="0" fontId="11" fillId="52" borderId="0" xfId="0" applyFont="1" applyFill="1" applyAlignment="1">
      <alignment horizontal="left" indent="1"/>
    </xf>
    <xf numFmtId="191" fontId="11" fillId="52" borderId="0" xfId="0" applyNumberFormat="1" applyFont="1" applyFill="1" applyAlignment="1">
      <alignment vertical="center"/>
    </xf>
    <xf numFmtId="0" fontId="12" fillId="0" borderId="0" xfId="397" applyFont="1" applyAlignment="1">
      <alignment horizontal="left"/>
    </xf>
    <xf numFmtId="2" fontId="11" fillId="52" borderId="0" xfId="0" applyNumberFormat="1" applyFont="1" applyFill="1"/>
    <xf numFmtId="3" fontId="19" fillId="0" borderId="0" xfId="0" applyNumberFormat="1" applyFont="1" applyAlignment="1">
      <alignment vertical="top" wrapText="1"/>
    </xf>
    <xf numFmtId="3" fontId="19" fillId="0" borderId="24" xfId="0" applyNumberFormat="1" applyFont="1" applyBorder="1" applyAlignment="1">
      <alignment vertical="top" wrapText="1"/>
    </xf>
    <xf numFmtId="1" fontId="11" fillId="52" borderId="0" xfId="248" applyNumberFormat="1" applyFont="1" applyFill="1" applyBorder="1" applyAlignment="1">
      <alignment horizontal="right" vertical="top" wrapText="1"/>
    </xf>
    <xf numFmtId="3" fontId="11" fillId="0" borderId="0" xfId="397" applyNumberFormat="1" applyAlignment="1">
      <alignment horizontal="right" vertical="top" wrapText="1"/>
    </xf>
    <xf numFmtId="0" fontId="105" fillId="0" borderId="0" xfId="0" applyFont="1" applyAlignment="1">
      <alignment vertical="center"/>
    </xf>
    <xf numFmtId="3" fontId="106" fillId="0" borderId="0" xfId="0" applyNumberFormat="1" applyFont="1" applyAlignment="1">
      <alignment vertical="center"/>
    </xf>
    <xf numFmtId="3" fontId="105" fillId="0" borderId="0" xfId="0" applyNumberFormat="1" applyFont="1" applyAlignment="1">
      <alignment horizontal="right" vertical="center"/>
    </xf>
    <xf numFmtId="3" fontId="105" fillId="0" borderId="23" xfId="0" applyNumberFormat="1" applyFont="1" applyBorder="1" applyAlignment="1">
      <alignment vertical="center"/>
    </xf>
    <xf numFmtId="3" fontId="106" fillId="0" borderId="0" xfId="0" applyNumberFormat="1" applyFont="1" applyAlignment="1">
      <alignment horizontal="right" vertical="center"/>
    </xf>
    <xf numFmtId="167" fontId="105" fillId="0" borderId="0" xfId="457" applyNumberFormat="1" applyFont="1" applyFill="1" applyBorder="1" applyAlignment="1">
      <alignment horizontal="right" vertical="center"/>
    </xf>
    <xf numFmtId="167" fontId="105" fillId="0" borderId="23" xfId="457" applyNumberFormat="1" applyFont="1" applyFill="1" applyBorder="1" applyAlignment="1">
      <alignment horizontal="right" vertical="center"/>
    </xf>
    <xf numFmtId="0" fontId="12" fillId="52" borderId="30" xfId="397" applyFont="1" applyFill="1" applyBorder="1" applyAlignment="1" applyProtection="1">
      <alignment vertical="top"/>
      <protection locked="0"/>
    </xf>
    <xf numFmtId="3" fontId="11" fillId="0" borderId="0" xfId="248" applyNumberFormat="1" applyFont="1" applyFill="1" applyBorder="1" applyAlignment="1">
      <alignment horizontal="right" vertical="top" wrapText="1"/>
    </xf>
    <xf numFmtId="3" fontId="11" fillId="52" borderId="0" xfId="0" quotePrefix="1" applyNumberFormat="1" applyFont="1" applyFill="1" applyAlignment="1">
      <alignment vertical="top" wrapText="1"/>
    </xf>
    <xf numFmtId="10" fontId="17" fillId="52" borderId="23" xfId="457" applyNumberFormat="1" applyFont="1" applyFill="1" applyBorder="1" applyAlignment="1">
      <alignment vertical="center"/>
    </xf>
    <xf numFmtId="0" fontId="17" fillId="0" borderId="0" xfId="397" applyFont="1" applyAlignment="1">
      <alignment horizontal="right" vertical="top" wrapText="1"/>
    </xf>
    <xf numFmtId="3" fontId="11" fillId="0" borderId="0" xfId="397" applyNumberFormat="1" applyAlignment="1">
      <alignment horizontal="right" wrapText="1"/>
    </xf>
    <xf numFmtId="3" fontId="17" fillId="0" borderId="0" xfId="397" applyNumberFormat="1" applyFont="1" applyAlignment="1">
      <alignment horizontal="right" vertical="top" wrapText="1"/>
    </xf>
    <xf numFmtId="172" fontId="11" fillId="0" borderId="0" xfId="397" applyNumberFormat="1" applyAlignment="1">
      <alignment horizontal="right" vertical="top" wrapText="1"/>
    </xf>
    <xf numFmtId="1" fontId="11" fillId="52" borderId="0" xfId="0" applyNumberFormat="1" applyFont="1" applyFill="1" applyAlignment="1">
      <alignment horizontal="right"/>
    </xf>
    <xf numFmtId="0" fontId="110" fillId="54" borderId="0" xfId="0" applyFont="1" applyFill="1"/>
    <xf numFmtId="0" fontId="11" fillId="52" borderId="30" xfId="0" applyFont="1" applyFill="1" applyBorder="1" applyAlignment="1">
      <alignment horizontal="left" vertical="center" indent="1"/>
    </xf>
    <xf numFmtId="0" fontId="105" fillId="52" borderId="23" xfId="0" quotePrefix="1" applyFont="1" applyFill="1" applyBorder="1" applyAlignment="1">
      <alignment vertical="center"/>
    </xf>
    <xf numFmtId="2" fontId="11" fillId="0" borderId="0" xfId="0" applyNumberFormat="1" applyFont="1" applyAlignment="1">
      <alignment horizontal="right"/>
    </xf>
    <xf numFmtId="0" fontId="107" fillId="54" borderId="33" xfId="0" applyFont="1" applyFill="1" applyBorder="1"/>
    <xf numFmtId="0" fontId="107" fillId="54" borderId="24" xfId="0" applyFont="1" applyFill="1" applyBorder="1"/>
    <xf numFmtId="0" fontId="107" fillId="54" borderId="34" xfId="0" applyFont="1" applyFill="1" applyBorder="1"/>
    <xf numFmtId="0" fontId="17" fillId="53" borderId="30" xfId="0" applyFont="1" applyFill="1" applyBorder="1" applyAlignment="1">
      <alignment horizontal="right"/>
    </xf>
    <xf numFmtId="3" fontId="11" fillId="52" borderId="17" xfId="0" applyNumberFormat="1" applyFont="1" applyFill="1" applyBorder="1" applyAlignment="1">
      <alignment vertical="top" wrapText="1"/>
    </xf>
    <xf numFmtId="3" fontId="105" fillId="52" borderId="30" xfId="0" quotePrefix="1"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1" fillId="52" borderId="15" xfId="0" applyNumberFormat="1" applyFont="1" applyFill="1" applyBorder="1" applyAlignment="1">
      <alignment vertical="top" wrapText="1"/>
    </xf>
    <xf numFmtId="3" fontId="105" fillId="52" borderId="31" xfId="0" applyNumberFormat="1" applyFont="1" applyFill="1" applyBorder="1" applyAlignment="1">
      <alignment vertical="top" wrapText="1"/>
    </xf>
    <xf numFmtId="3" fontId="17" fillId="52" borderId="17" xfId="0" applyNumberFormat="1" applyFont="1" applyFill="1" applyBorder="1" applyAlignment="1">
      <alignment vertical="top" wrapText="1"/>
    </xf>
    <xf numFmtId="3" fontId="106" fillId="52" borderId="30" xfId="0" applyNumberFormat="1" applyFont="1" applyFill="1" applyBorder="1" applyAlignment="1">
      <alignment vertical="top" wrapText="1"/>
    </xf>
    <xf numFmtId="3" fontId="17" fillId="52" borderId="25" xfId="0" applyNumberFormat="1" applyFont="1" applyFill="1" applyBorder="1" applyAlignment="1">
      <alignment vertical="top" wrapText="1"/>
    </xf>
    <xf numFmtId="3" fontId="106" fillId="52" borderId="32" xfId="0" applyNumberFormat="1" applyFont="1" applyFill="1" applyBorder="1" applyAlignment="1">
      <alignment vertical="top" wrapText="1"/>
    </xf>
    <xf numFmtId="3" fontId="113" fillId="52" borderId="30" xfId="0" applyNumberFormat="1" applyFont="1" applyFill="1" applyBorder="1" applyAlignment="1">
      <alignment vertical="top" wrapText="1"/>
    </xf>
    <xf numFmtId="3" fontId="11" fillId="52" borderId="17" xfId="392" applyNumberFormat="1" applyFill="1" applyBorder="1" applyAlignment="1">
      <alignment vertical="top" wrapText="1"/>
    </xf>
    <xf numFmtId="3" fontId="105" fillId="52" borderId="30" xfId="392" applyNumberFormat="1" applyFont="1" applyFill="1" applyBorder="1" applyAlignment="1">
      <alignment vertical="top" wrapText="1"/>
    </xf>
    <xf numFmtId="3" fontId="11" fillId="52" borderId="15" xfId="392" applyNumberFormat="1" applyFill="1" applyBorder="1" applyAlignment="1">
      <alignment vertical="top" wrapText="1"/>
    </xf>
    <xf numFmtId="3" fontId="105" fillId="52" borderId="31" xfId="392" applyNumberFormat="1" applyFont="1" applyFill="1" applyBorder="1" applyAlignment="1">
      <alignment vertical="top" wrapText="1"/>
    </xf>
    <xf numFmtId="3" fontId="19" fillId="52" borderId="17"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111"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6" fillId="52" borderId="32" xfId="0" applyNumberFormat="1" applyFont="1" applyFill="1" applyBorder="1" applyAlignment="1">
      <alignment vertical="top" wrapText="1"/>
    </xf>
    <xf numFmtId="3" fontId="111" fillId="0" borderId="30" xfId="0" applyNumberFormat="1" applyFont="1" applyBorder="1" applyAlignment="1">
      <alignment vertical="top" wrapText="1"/>
    </xf>
    <xf numFmtId="0" fontId="109" fillId="54" borderId="0" xfId="0" applyFont="1" applyFill="1" applyAlignment="1">
      <alignment vertical="center"/>
    </xf>
    <xf numFmtId="165" fontId="107" fillId="54" borderId="0" xfId="248" applyFont="1" applyFill="1" applyBorder="1" applyAlignment="1">
      <alignment horizontal="left"/>
    </xf>
    <xf numFmtId="0" fontId="13" fillId="0" borderId="0" xfId="385" applyFont="1"/>
    <xf numFmtId="0" fontId="14" fillId="0" borderId="0" xfId="385" applyFont="1" applyAlignment="1">
      <alignment horizontal="right"/>
    </xf>
    <xf numFmtId="3" fontId="11" fillId="50" borderId="0" xfId="248" applyNumberFormat="1" applyFont="1" applyFill="1" applyBorder="1" applyAlignment="1">
      <alignment horizontal="right"/>
    </xf>
    <xf numFmtId="3" fontId="11" fillId="52" borderId="0" xfId="248" applyNumberFormat="1" applyFont="1" applyFill="1" applyBorder="1" applyAlignment="1">
      <alignment horizontal="right"/>
    </xf>
    <xf numFmtId="0" fontId="13" fillId="0" borderId="0" xfId="385" applyFont="1" applyAlignment="1">
      <alignment horizontal="right"/>
    </xf>
    <xf numFmtId="166" fontId="11" fillId="52" borderId="0" xfId="248" applyNumberFormat="1" applyFont="1" applyFill="1" applyBorder="1" applyAlignment="1">
      <alignment horizontal="right"/>
    </xf>
    <xf numFmtId="169" fontId="11" fillId="52" borderId="0" xfId="248" applyNumberFormat="1" applyFont="1" applyFill="1" applyBorder="1" applyAlignment="1">
      <alignment horizontal="right"/>
    </xf>
    <xf numFmtId="1" fontId="11" fillId="52" borderId="0" xfId="248" applyNumberFormat="1" applyFont="1" applyFill="1" applyBorder="1" applyAlignment="1">
      <alignment horizontal="right"/>
    </xf>
    <xf numFmtId="0" fontId="22" fillId="52" borderId="0" xfId="385" applyFont="1" applyFill="1"/>
    <xf numFmtId="0" fontId="93" fillId="0" borderId="0" xfId="385" applyFont="1"/>
    <xf numFmtId="3" fontId="14" fillId="0" borderId="0" xfId="385" applyNumberFormat="1" applyFont="1"/>
    <xf numFmtId="0" fontId="14" fillId="0" borderId="0" xfId="385" applyFont="1"/>
    <xf numFmtId="3" fontId="17" fillId="0" borderId="0" xfId="0" applyNumberFormat="1" applyFont="1" applyAlignment="1">
      <alignment vertical="center"/>
    </xf>
    <xf numFmtId="3" fontId="17" fillId="0" borderId="0" xfId="0" applyNumberFormat="1" applyFont="1" applyAlignment="1">
      <alignment horizontal="right" vertical="center"/>
    </xf>
    <xf numFmtId="0" fontId="11" fillId="0" borderId="0" xfId="0" applyFont="1" applyAlignment="1">
      <alignment vertical="center"/>
    </xf>
    <xf numFmtId="3" fontId="17" fillId="0" borderId="23" xfId="0" applyNumberFormat="1" applyFont="1" applyBorder="1" applyAlignment="1">
      <alignment vertical="center"/>
    </xf>
    <xf numFmtId="167" fontId="11" fillId="0" borderId="0" xfId="457" applyNumberFormat="1" applyFont="1" applyFill="1" applyBorder="1" applyAlignment="1">
      <alignment horizontal="right" vertical="center"/>
    </xf>
    <xf numFmtId="3" fontId="19" fillId="0" borderId="17" xfId="0" applyNumberFormat="1" applyFont="1" applyBorder="1" applyAlignment="1">
      <alignment vertical="top" wrapText="1"/>
    </xf>
    <xf numFmtId="3" fontId="115" fillId="0" borderId="30" xfId="0" applyNumberFormat="1" applyFont="1" applyBorder="1" applyAlignment="1">
      <alignment vertical="top" wrapText="1"/>
    </xf>
    <xf numFmtId="3" fontId="21" fillId="0" borderId="25" xfId="0" applyNumberFormat="1" applyFont="1" applyBorder="1" applyAlignment="1">
      <alignment vertical="top" wrapText="1"/>
    </xf>
    <xf numFmtId="3" fontId="21" fillId="0" borderId="9" xfId="0" applyNumberFormat="1" applyFont="1" applyBorder="1" applyAlignment="1">
      <alignment vertical="top" wrapText="1"/>
    </xf>
    <xf numFmtId="3" fontId="116" fillId="0" borderId="32" xfId="0" applyNumberFormat="1" applyFont="1" applyBorder="1" applyAlignment="1">
      <alignment vertical="top" wrapText="1"/>
    </xf>
    <xf numFmtId="170" fontId="11" fillId="0" borderId="0" xfId="0" applyNumberFormat="1" applyFont="1" applyAlignment="1" applyProtection="1">
      <alignment horizontal="right"/>
      <protection locked="0"/>
    </xf>
    <xf numFmtId="170" fontId="11" fillId="0" borderId="17" xfId="0" applyNumberFormat="1" applyFont="1" applyBorder="1" applyAlignment="1" applyProtection="1">
      <alignment horizontal="right"/>
      <protection locked="0"/>
    </xf>
    <xf numFmtId="170" fontId="11" fillId="0" borderId="23" xfId="0" applyNumberFormat="1" applyFont="1" applyBorder="1" applyAlignment="1" applyProtection="1">
      <alignment horizontal="right"/>
      <protection locked="0"/>
    </xf>
    <xf numFmtId="3" fontId="22" fillId="52" borderId="0" xfId="442" applyNumberFormat="1" applyFill="1" applyAlignment="1">
      <alignment horizontal="right"/>
    </xf>
    <xf numFmtId="172" fontId="11" fillId="0" borderId="17" xfId="397" applyNumberFormat="1" applyBorder="1" applyAlignment="1">
      <alignment horizontal="right" vertical="top" wrapText="1"/>
    </xf>
    <xf numFmtId="3" fontId="17" fillId="0" borderId="9" xfId="397" applyNumberFormat="1" applyFont="1" applyBorder="1" applyAlignment="1" applyProtection="1">
      <alignment horizontal="right" vertical="top" wrapText="1"/>
      <protection locked="0"/>
    </xf>
    <xf numFmtId="166" fontId="11" fillId="0" borderId="0" xfId="0" applyNumberFormat="1" applyFont="1"/>
    <xf numFmtId="2" fontId="11" fillId="0" borderId="0" xfId="0" applyNumberFormat="1" applyFont="1" applyAlignment="1">
      <alignment horizontal="right" vertical="top" wrapText="1"/>
    </xf>
    <xf numFmtId="0" fontId="110" fillId="52" borderId="0" xfId="0" applyFont="1" applyFill="1" applyAlignment="1">
      <alignment horizontal="right"/>
    </xf>
    <xf numFmtId="3" fontId="17" fillId="52" borderId="0" xfId="0" applyNumberFormat="1" applyFont="1" applyFill="1"/>
    <xf numFmtId="0" fontId="11" fillId="52" borderId="0" xfId="443" applyFill="1" applyAlignment="1">
      <alignment horizontal="left"/>
    </xf>
    <xf numFmtId="0" fontId="11" fillId="52" borderId="23" xfId="443" applyFill="1" applyBorder="1" applyAlignment="1">
      <alignment horizontal="left"/>
    </xf>
    <xf numFmtId="3" fontId="11" fillId="0" borderId="0" xfId="457" applyNumberFormat="1" applyFont="1" applyFill="1" applyBorder="1" applyAlignment="1">
      <alignment horizontal="right"/>
    </xf>
    <xf numFmtId="4" fontId="11" fillId="0" borderId="0" xfId="248" applyNumberFormat="1" applyFont="1" applyFill="1" applyBorder="1" applyAlignment="1">
      <alignment horizontal="right"/>
    </xf>
    <xf numFmtId="0" fontId="108" fillId="52" borderId="36" xfId="338" applyFont="1" applyFill="1" applyBorder="1" applyAlignment="1" applyProtection="1">
      <alignment horizontal="left" vertical="top" wrapText="1" indent="1"/>
    </xf>
    <xf numFmtId="0" fontId="117" fillId="0" borderId="0" xfId="0" applyFont="1"/>
    <xf numFmtId="0" fontId="17" fillId="0" borderId="36" xfId="0" applyFont="1" applyBorder="1" applyAlignment="1">
      <alignment wrapText="1"/>
    </xf>
    <xf numFmtId="0" fontId="105" fillId="0" borderId="23" xfId="0" quotePrefix="1" applyFont="1" applyBorder="1" applyAlignment="1">
      <alignment vertical="center"/>
    </xf>
    <xf numFmtId="0" fontId="11" fillId="0" borderId="23" xfId="0" quotePrefix="1" applyFont="1" applyBorder="1" applyAlignment="1">
      <alignment vertical="center"/>
    </xf>
    <xf numFmtId="0" fontId="118" fillId="52" borderId="36" xfId="338" applyFont="1" applyFill="1" applyBorder="1" applyAlignment="1" applyProtection="1">
      <alignment horizontal="left" vertical="top" wrapText="1" indent="1"/>
    </xf>
    <xf numFmtId="0" fontId="108" fillId="52" borderId="0" xfId="338" applyFont="1" applyFill="1" applyAlignment="1" applyProtection="1">
      <alignment horizontal="left" indent="2"/>
    </xf>
    <xf numFmtId="3" fontId="11" fillId="0" borderId="0" xfId="443" applyNumberFormat="1"/>
    <xf numFmtId="3" fontId="19" fillId="0" borderId="33" xfId="0" applyNumberFormat="1" applyFont="1" applyBorder="1" applyAlignment="1">
      <alignment vertical="top" wrapText="1"/>
    </xf>
    <xf numFmtId="3" fontId="19" fillId="0" borderId="30" xfId="0" applyNumberFormat="1" applyFont="1" applyBorder="1" applyAlignment="1">
      <alignment vertical="top" wrapText="1"/>
    </xf>
    <xf numFmtId="172" fontId="11"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1" fillId="0" borderId="17" xfId="397" applyNumberFormat="1" applyBorder="1" applyAlignment="1">
      <alignment horizontal="right" vertical="top" wrapText="1"/>
    </xf>
    <xf numFmtId="3" fontId="17" fillId="0" borderId="25" xfId="397" applyNumberFormat="1" applyFont="1" applyBorder="1" applyAlignment="1" applyProtection="1">
      <alignment horizontal="right" vertical="top" wrapText="1"/>
      <protection locked="0"/>
    </xf>
    <xf numFmtId="3" fontId="105" fillId="52" borderId="0" xfId="0" quotePrefix="1" applyNumberFormat="1" applyFont="1" applyFill="1" applyAlignment="1">
      <alignment vertical="top" wrapText="1"/>
    </xf>
    <xf numFmtId="3" fontId="105" fillId="52" borderId="0" xfId="0" applyNumberFormat="1" applyFont="1" applyFill="1" applyAlignment="1">
      <alignment vertical="top" wrapText="1"/>
    </xf>
    <xf numFmtId="3" fontId="105" fillId="52" borderId="23" xfId="0" applyNumberFormat="1" applyFont="1" applyFill="1" applyBorder="1" applyAlignment="1">
      <alignment vertical="top" wrapText="1"/>
    </xf>
    <xf numFmtId="3" fontId="106" fillId="52" borderId="0" xfId="0" applyNumberFormat="1" applyFont="1" applyFill="1" applyAlignment="1">
      <alignment vertical="top" wrapText="1"/>
    </xf>
    <xf numFmtId="3" fontId="106" fillId="52" borderId="9" xfId="0" applyNumberFormat="1" applyFont="1" applyFill="1" applyBorder="1" applyAlignment="1">
      <alignment vertical="top" wrapText="1"/>
    </xf>
    <xf numFmtId="3" fontId="113" fillId="52" borderId="0" xfId="0" applyNumberFormat="1" applyFont="1" applyFill="1" applyAlignment="1">
      <alignment vertical="top" wrapText="1"/>
    </xf>
    <xf numFmtId="3" fontId="105" fillId="52" borderId="0" xfId="392" applyNumberFormat="1" applyFont="1" applyFill="1" applyAlignment="1">
      <alignment vertical="top" wrapText="1"/>
    </xf>
    <xf numFmtId="3" fontId="105" fillId="52" borderId="23" xfId="392" applyNumberFormat="1" applyFont="1" applyFill="1" applyBorder="1" applyAlignment="1">
      <alignment vertical="top" wrapText="1"/>
    </xf>
    <xf numFmtId="0" fontId="110" fillId="52" borderId="0" xfId="0" applyFont="1" applyFill="1" applyAlignment="1">
      <alignment horizontal="left" vertical="top" indent="1"/>
    </xf>
    <xf numFmtId="0" fontId="11" fillId="52" borderId="0" xfId="0" applyFont="1" applyFill="1" applyAlignment="1">
      <alignment horizontal="left" vertical="top" indent="1"/>
    </xf>
    <xf numFmtId="0" fontId="106" fillId="53" borderId="0" xfId="425" applyFont="1" applyFill="1" applyAlignment="1">
      <alignment horizontal="right" vertical="center"/>
    </xf>
    <xf numFmtId="0" fontId="11" fillId="0" borderId="0" xfId="425"/>
    <xf numFmtId="0" fontId="107" fillId="54" borderId="0" xfId="425" applyFont="1" applyFill="1" applyAlignment="1">
      <alignment horizontal="right"/>
    </xf>
    <xf numFmtId="3" fontId="11" fillId="0" borderId="0" xfId="425" applyNumberFormat="1"/>
    <xf numFmtId="167" fontId="17" fillId="0" borderId="0" xfId="457" applyNumberFormat="1" applyFont="1" applyBorder="1"/>
    <xf numFmtId="0" fontId="17" fillId="53" borderId="0" xfId="425" applyFont="1" applyFill="1" applyAlignment="1">
      <alignment vertical="top" wrapText="1"/>
    </xf>
    <xf numFmtId="167" fontId="17" fillId="0" borderId="0" xfId="457" applyNumberFormat="1" applyFont="1" applyFill="1" applyBorder="1"/>
    <xf numFmtId="3" fontId="17" fillId="0" borderId="0" xfId="425" applyNumberFormat="1" applyFont="1"/>
    <xf numFmtId="190" fontId="11" fillId="0" borderId="0" xfId="425" applyNumberFormat="1"/>
    <xf numFmtId="0" fontId="107" fillId="54" borderId="0" xfId="411" applyFont="1" applyFill="1"/>
    <xf numFmtId="0" fontId="17" fillId="0" borderId="0" xfId="425" applyFont="1" applyAlignment="1">
      <alignment horizontal="left"/>
    </xf>
    <xf numFmtId="3" fontId="15" fillId="0" borderId="0" xfId="425" applyNumberFormat="1" applyFont="1"/>
    <xf numFmtId="0" fontId="11" fillId="0" borderId="0" xfId="425" applyAlignment="1">
      <alignment horizontal="left"/>
    </xf>
    <xf numFmtId="3" fontId="0" fillId="0" borderId="0" xfId="0" applyNumberFormat="1"/>
    <xf numFmtId="169" fontId="17" fillId="0" borderId="0" xfId="425" applyNumberFormat="1" applyFont="1"/>
    <xf numFmtId="0" fontId="19" fillId="0" borderId="30" xfId="0" applyFont="1" applyBorder="1" applyAlignment="1">
      <alignment vertical="center"/>
    </xf>
    <xf numFmtId="0" fontId="99" fillId="0" borderId="0" xfId="397" applyFont="1" applyAlignment="1">
      <alignment horizontal="left"/>
    </xf>
    <xf numFmtId="0" fontId="19" fillId="0" borderId="0" xfId="397" applyFont="1" applyAlignment="1">
      <alignment horizontal="left"/>
    </xf>
    <xf numFmtId="172" fontId="22" fillId="58" borderId="0" xfId="0" applyNumberFormat="1" applyFont="1" applyFill="1" applyAlignment="1" applyProtection="1">
      <alignment horizontal="right" vertical="top" wrapText="1"/>
      <protection locked="0"/>
    </xf>
    <xf numFmtId="3" fontId="22" fillId="58" borderId="0" xfId="0" applyNumberFormat="1" applyFont="1" applyFill="1" applyAlignment="1" applyProtection="1">
      <alignment horizontal="right" vertical="top" wrapText="1"/>
      <protection locked="0"/>
    </xf>
    <xf numFmtId="165" fontId="22" fillId="58" borderId="0" xfId="248" applyFont="1" applyFill="1" applyBorder="1" applyAlignment="1" applyProtection="1">
      <alignment horizontal="right" vertical="top" wrapText="1"/>
      <protection locked="0"/>
    </xf>
    <xf numFmtId="3" fontId="11" fillId="0" borderId="30" xfId="397" applyNumberFormat="1" applyBorder="1" applyAlignment="1">
      <alignment horizontal="right" vertical="top" wrapText="1"/>
    </xf>
    <xf numFmtId="172" fontId="11" fillId="52" borderId="31" xfId="397" applyNumberFormat="1" applyFill="1" applyBorder="1" applyAlignment="1">
      <alignment horizontal="right" vertical="top" wrapText="1"/>
    </xf>
    <xf numFmtId="0" fontId="107" fillId="54" borderId="30" xfId="429" applyFont="1" applyFill="1" applyBorder="1" applyAlignment="1">
      <alignment horizontal="right"/>
    </xf>
    <xf numFmtId="0" fontId="106" fillId="53" borderId="30" xfId="429" applyFont="1" applyFill="1" applyBorder="1" applyAlignment="1">
      <alignment horizontal="right"/>
    </xf>
    <xf numFmtId="3" fontId="11" fillId="52" borderId="23" xfId="457" applyNumberFormat="1" applyFont="1" applyFill="1" applyBorder="1" applyAlignment="1">
      <alignment vertical="center"/>
    </xf>
    <xf numFmtId="3" fontId="11" fillId="0" borderId="23" xfId="0" applyNumberFormat="1" applyFont="1" applyBorder="1" applyAlignment="1">
      <alignment vertical="center"/>
    </xf>
    <xf numFmtId="167" fontId="11" fillId="0" borderId="0" xfId="457" quotePrefix="1" applyNumberFormat="1" applyFont="1" applyFill="1" applyBorder="1" applyAlignment="1">
      <alignment horizontal="right" vertical="center"/>
    </xf>
    <xf numFmtId="167" fontId="11" fillId="0" borderId="23" xfId="457" applyNumberFormat="1" applyFont="1" applyFill="1" applyBorder="1" applyAlignment="1">
      <alignment horizontal="right" vertical="center"/>
    </xf>
    <xf numFmtId="167" fontId="17" fillId="0" borderId="0" xfId="457" applyNumberFormat="1" applyFont="1" applyFill="1" applyBorder="1" applyAlignment="1">
      <alignment vertical="center"/>
    </xf>
    <xf numFmtId="167" fontId="11" fillId="0" borderId="0" xfId="457" applyNumberFormat="1" applyFont="1" applyFill="1" applyBorder="1" applyAlignment="1">
      <alignment vertical="center"/>
    </xf>
    <xf numFmtId="3" fontId="11" fillId="0" borderId="23" xfId="457" applyNumberFormat="1" applyFont="1" applyFill="1" applyBorder="1" applyAlignment="1">
      <alignment vertical="center"/>
    </xf>
    <xf numFmtId="191" fontId="11" fillId="0" borderId="0" xfId="0" applyNumberFormat="1" applyFont="1" applyAlignment="1">
      <alignment vertical="center"/>
    </xf>
    <xf numFmtId="0" fontId="119" fillId="52" borderId="0" xfId="0" applyFont="1" applyFill="1" applyAlignment="1">
      <alignment horizontal="left" vertical="top"/>
    </xf>
    <xf numFmtId="3" fontId="22" fillId="0" borderId="0" xfId="442" applyNumberFormat="1" applyAlignment="1">
      <alignment horizontal="right"/>
    </xf>
    <xf numFmtId="9" fontId="11" fillId="52" borderId="0" xfId="457" applyFont="1" applyFill="1" applyBorder="1" applyAlignment="1">
      <alignment horizontal="right"/>
    </xf>
    <xf numFmtId="9" fontId="11" fillId="0" borderId="0" xfId="457" applyFont="1" applyFill="1" applyBorder="1" applyAlignment="1">
      <alignment horizontal="right"/>
    </xf>
    <xf numFmtId="1" fontId="17" fillId="52" borderId="23" xfId="0" applyNumberFormat="1" applyFont="1" applyFill="1" applyBorder="1" applyAlignment="1">
      <alignment horizontal="right"/>
    </xf>
    <xf numFmtId="169" fontId="11" fillId="0" borderId="0" xfId="425" applyNumberFormat="1"/>
    <xf numFmtId="0" fontId="107" fillId="54" borderId="0" xfId="0" applyFont="1" applyFill="1" applyAlignment="1">
      <alignment wrapText="1"/>
    </xf>
    <xf numFmtId="0" fontId="17" fillId="52" borderId="23" xfId="435" applyFont="1" applyFill="1" applyBorder="1" applyAlignment="1">
      <alignment horizontal="right" vertical="top" wrapText="1"/>
    </xf>
    <xf numFmtId="0" fontId="17" fillId="53" borderId="23" xfId="435" applyFont="1" applyFill="1" applyBorder="1" applyAlignment="1">
      <alignment horizontal="right" vertical="top" wrapText="1"/>
    </xf>
    <xf numFmtId="170" fontId="11" fillId="0" borderId="30" xfId="0" applyNumberFormat="1" applyFont="1" applyBorder="1" applyAlignment="1" applyProtection="1">
      <alignment horizontal="right"/>
      <protection locked="0"/>
    </xf>
    <xf numFmtId="170" fontId="11" fillId="52" borderId="30" xfId="0" applyNumberFormat="1" applyFont="1" applyFill="1" applyBorder="1" applyAlignment="1" applyProtection="1">
      <alignment horizontal="right"/>
      <protection locked="0"/>
    </xf>
    <xf numFmtId="170" fontId="11" fillId="50" borderId="30" xfId="0" applyNumberFormat="1" applyFont="1" applyFill="1" applyBorder="1" applyAlignment="1" applyProtection="1">
      <alignment horizontal="right"/>
      <protection locked="0"/>
    </xf>
    <xf numFmtId="0" fontId="0" fillId="0" borderId="30" xfId="0" applyBorder="1"/>
    <xf numFmtId="0" fontId="104" fillId="54" borderId="30" xfId="0" applyFont="1" applyFill="1" applyBorder="1" applyAlignment="1">
      <alignment horizontal="right"/>
    </xf>
    <xf numFmtId="0" fontId="107" fillId="54" borderId="30" xfId="0" applyFont="1" applyFill="1" applyBorder="1" applyAlignment="1">
      <alignment horizontal="right"/>
    </xf>
    <xf numFmtId="170" fontId="11" fillId="0" borderId="31" xfId="0" applyNumberFormat="1" applyFont="1" applyBorder="1" applyAlignment="1" applyProtection="1">
      <alignment horizontal="right"/>
      <protection locked="0"/>
    </xf>
    <xf numFmtId="3" fontId="15" fillId="52" borderId="0" xfId="0" applyNumberFormat="1" applyFont="1" applyFill="1" applyAlignment="1">
      <alignment horizontal="left"/>
    </xf>
    <xf numFmtId="2" fontId="15" fillId="52" borderId="0" xfId="0" applyNumberFormat="1" applyFont="1" applyFill="1" applyAlignment="1">
      <alignment horizontal="left" vertical="top" wrapText="1"/>
    </xf>
    <xf numFmtId="0" fontId="107" fillId="54" borderId="17" xfId="0" applyFont="1" applyFill="1" applyBorder="1"/>
    <xf numFmtId="3" fontId="111" fillId="0" borderId="0" xfId="0" applyNumberFormat="1" applyFont="1" applyAlignment="1">
      <alignment vertical="top" wrapText="1"/>
    </xf>
    <xf numFmtId="3" fontId="116" fillId="0" borderId="9" xfId="0" applyNumberFormat="1" applyFont="1" applyBorder="1" applyAlignment="1">
      <alignment vertical="top" wrapText="1"/>
    </xf>
    <xf numFmtId="3" fontId="111" fillId="52" borderId="0" xfId="0" applyNumberFormat="1" applyFont="1" applyFill="1" applyAlignment="1">
      <alignment vertical="top" wrapText="1"/>
    </xf>
    <xf numFmtId="0" fontId="13" fillId="0" borderId="0" xfId="385" applyFont="1" applyAlignment="1">
      <alignment horizontal="right" wrapText="1"/>
    </xf>
    <xf numFmtId="0" fontId="22" fillId="52" borderId="0" xfId="385" applyFont="1" applyFill="1" applyAlignment="1">
      <alignment horizontal="left" vertical="center" wrapText="1"/>
    </xf>
    <xf numFmtId="0" fontId="11" fillId="50" borderId="0" xfId="397" applyFill="1" applyAlignment="1">
      <alignment horizontal="left" wrapText="1"/>
    </xf>
    <xf numFmtId="172" fontId="11" fillId="52" borderId="15" xfId="397" applyNumberFormat="1" applyFill="1" applyBorder="1" applyAlignment="1">
      <alignment horizontal="right" vertical="top" wrapText="1"/>
    </xf>
    <xf numFmtId="172" fontId="11" fillId="52" borderId="23" xfId="397" applyNumberFormat="1" applyFill="1" applyBorder="1" applyAlignment="1">
      <alignment horizontal="right" vertical="top" wrapText="1"/>
    </xf>
    <xf numFmtId="9" fontId="106" fillId="52" borderId="0" xfId="457" applyFont="1" applyFill="1" applyBorder="1" applyAlignment="1">
      <alignment vertical="center"/>
    </xf>
    <xf numFmtId="3" fontId="11" fillId="52" borderId="9" xfId="397" applyNumberFormat="1" applyFill="1" applyBorder="1" applyAlignment="1" applyProtection="1">
      <alignment horizontal="right" vertical="top" wrapText="1"/>
      <protection locked="0"/>
    </xf>
    <xf numFmtId="3" fontId="17" fillId="52" borderId="9" xfId="397" applyNumberFormat="1" applyFont="1" applyFill="1" applyBorder="1" applyAlignment="1" applyProtection="1">
      <alignment horizontal="right" vertical="top" wrapText="1"/>
      <protection locked="0"/>
    </xf>
    <xf numFmtId="3" fontId="11" fillId="52" borderId="0" xfId="397" applyNumberFormat="1" applyFill="1" applyAlignment="1" applyProtection="1">
      <alignment horizontal="right" vertical="top" wrapText="1"/>
      <protection locked="0"/>
    </xf>
    <xf numFmtId="3" fontId="11" fillId="52" borderId="0" xfId="397" applyNumberFormat="1" applyFill="1" applyAlignment="1" applyProtection="1">
      <alignment horizontal="right" wrapText="1"/>
      <protection locked="0"/>
    </xf>
    <xf numFmtId="3" fontId="17" fillId="52" borderId="0" xfId="397" applyNumberFormat="1" applyFont="1" applyFill="1" applyAlignment="1" applyProtection="1">
      <alignment horizontal="right" vertical="top" wrapText="1"/>
      <protection locked="0"/>
    </xf>
    <xf numFmtId="3" fontId="11" fillId="52" borderId="0" xfId="397" applyNumberFormat="1" applyFill="1" applyProtection="1">
      <protection locked="0"/>
    </xf>
    <xf numFmtId="3" fontId="0" fillId="52" borderId="0" xfId="0" applyNumberFormat="1" applyFill="1" applyAlignment="1">
      <alignment horizontal="right"/>
    </xf>
    <xf numFmtId="3" fontId="11" fillId="52" borderId="23" xfId="397" applyNumberFormat="1" applyFill="1" applyBorder="1" applyAlignment="1" applyProtection="1">
      <alignment horizontal="right" vertical="top"/>
      <protection locked="0"/>
    </xf>
    <xf numFmtId="3" fontId="19" fillId="52" borderId="0" xfId="397" applyNumberFormat="1" applyFont="1" applyFill="1" applyAlignment="1" applyProtection="1">
      <alignment horizontal="right" vertical="top" wrapText="1"/>
      <protection locked="0"/>
    </xf>
    <xf numFmtId="3" fontId="19" fillId="52" borderId="9" xfId="397" applyNumberFormat="1" applyFont="1" applyFill="1" applyBorder="1" applyAlignment="1" applyProtection="1">
      <alignment horizontal="right" vertical="top" wrapText="1"/>
      <protection locked="0"/>
    </xf>
    <xf numFmtId="0" fontId="11" fillId="0" borderId="17" xfId="0" applyFont="1" applyBorder="1"/>
    <xf numFmtId="0" fontId="11" fillId="52" borderId="30" xfId="0" applyFont="1" applyFill="1" applyBorder="1"/>
    <xf numFmtId="0" fontId="11" fillId="0" borderId="30" xfId="0" applyFont="1" applyBorder="1"/>
    <xf numFmtId="0" fontId="11" fillId="0" borderId="23" xfId="0" applyFont="1" applyBorder="1"/>
    <xf numFmtId="41" fontId="11" fillId="0" borderId="0" xfId="0" quotePrefix="1" applyNumberFormat="1" applyFont="1" applyAlignment="1">
      <alignment horizontal="right" vertical="center"/>
    </xf>
    <xf numFmtId="41" fontId="19" fillId="0" borderId="0" xfId="0" applyNumberFormat="1" applyFont="1" applyAlignment="1">
      <alignment vertical="top" wrapText="1"/>
    </xf>
    <xf numFmtId="41" fontId="19" fillId="52" borderId="0" xfId="0" applyNumberFormat="1" applyFont="1" applyFill="1" applyAlignment="1">
      <alignment vertical="top" wrapText="1"/>
    </xf>
    <xf numFmtId="41" fontId="111" fillId="0" borderId="30" xfId="0" applyNumberFormat="1" applyFont="1" applyBorder="1" applyAlignment="1">
      <alignment vertical="top" wrapText="1"/>
    </xf>
    <xf numFmtId="41" fontId="11" fillId="0" borderId="0" xfId="0" applyNumberFormat="1" applyFont="1"/>
    <xf numFmtId="41" fontId="105" fillId="52" borderId="23" xfId="0" applyNumberFormat="1" applyFont="1" applyFill="1" applyBorder="1" applyAlignment="1">
      <alignment vertical="top" wrapText="1"/>
    </xf>
    <xf numFmtId="41" fontId="0" fillId="0" borderId="0" xfId="0" applyNumberFormat="1"/>
    <xf numFmtId="9" fontId="15" fillId="52" borderId="0" xfId="0" applyNumberFormat="1" applyFont="1" applyFill="1" applyAlignment="1">
      <alignment horizontal="left" vertical="top" wrapText="1"/>
    </xf>
    <xf numFmtId="2" fontId="11" fillId="52" borderId="0" xfId="0" applyNumberFormat="1" applyFont="1" applyFill="1" applyAlignment="1">
      <alignment horizontal="right" vertical="top" wrapText="1"/>
    </xf>
    <xf numFmtId="0" fontId="17" fillId="0" borderId="0" xfId="385" applyFont="1"/>
    <xf numFmtId="1" fontId="17" fillId="57" borderId="0" xfId="385" applyNumberFormat="1" applyFont="1" applyFill="1" applyAlignment="1">
      <alignment horizontal="right"/>
    </xf>
    <xf numFmtId="3" fontId="11" fillId="52" borderId="0" xfId="248" quotePrefix="1" applyNumberFormat="1" applyFont="1" applyFill="1" applyBorder="1" applyAlignment="1">
      <alignment horizontal="right"/>
    </xf>
    <xf numFmtId="1" fontId="11" fillId="52" borderId="0" xfId="248" quotePrefix="1" applyNumberFormat="1" applyFont="1" applyFill="1" applyBorder="1" applyAlignment="1">
      <alignment horizontal="right"/>
    </xf>
    <xf numFmtId="166" fontId="11" fillId="52" borderId="0" xfId="248" quotePrefix="1" applyNumberFormat="1" applyFont="1" applyFill="1" applyBorder="1" applyAlignment="1">
      <alignment horizontal="right"/>
    </xf>
    <xf numFmtId="0" fontId="107" fillId="54" borderId="0" xfId="385" applyFont="1" applyFill="1"/>
    <xf numFmtId="0" fontId="17" fillId="57" borderId="0" xfId="385" applyFont="1" applyFill="1" applyAlignment="1">
      <alignment horizontal="left"/>
    </xf>
    <xf numFmtId="0" fontId="19" fillId="50" borderId="0" xfId="397" applyFont="1" applyFill="1" applyAlignment="1">
      <alignment wrapText="1"/>
    </xf>
    <xf numFmtId="0" fontId="11" fillId="50" borderId="0" xfId="397" applyFill="1" applyAlignment="1">
      <alignment wrapText="1"/>
    </xf>
    <xf numFmtId="0" fontId="11" fillId="0" borderId="0" xfId="397" applyAlignment="1">
      <alignment wrapText="1"/>
    </xf>
    <xf numFmtId="4" fontId="11" fillId="52" borderId="0" xfId="248" applyNumberFormat="1" applyFont="1" applyFill="1" applyBorder="1" applyAlignment="1">
      <alignment horizontal="right"/>
    </xf>
    <xf numFmtId="2" fontId="11" fillId="0" borderId="0" xfId="0" quotePrefix="1" applyNumberFormat="1" applyFont="1" applyAlignment="1">
      <alignment horizontal="right"/>
    </xf>
    <xf numFmtId="2" fontId="11" fillId="52" borderId="0" xfId="0" quotePrefix="1" applyNumberFormat="1" applyFont="1" applyFill="1" applyAlignment="1">
      <alignment horizontal="right"/>
    </xf>
    <xf numFmtId="0" fontId="17" fillId="53" borderId="30" xfId="397" applyFont="1" applyFill="1" applyBorder="1" applyAlignment="1">
      <alignment horizontal="right"/>
    </xf>
    <xf numFmtId="0" fontId="17" fillId="53" borderId="31" xfId="397" applyFont="1" applyFill="1" applyBorder="1" applyAlignment="1">
      <alignment horizontal="right"/>
    </xf>
    <xf numFmtId="0" fontId="17" fillId="0" borderId="30" xfId="397" applyFont="1" applyBorder="1" applyAlignment="1">
      <alignment horizontal="right" vertical="top" wrapText="1"/>
    </xf>
    <xf numFmtId="3" fontId="11" fillId="52" borderId="30" xfId="397" applyNumberFormat="1" applyFill="1" applyBorder="1" applyAlignment="1">
      <alignment horizontal="right" vertical="top" wrapText="1"/>
    </xf>
    <xf numFmtId="3" fontId="11" fillId="52" borderId="32" xfId="397" applyNumberFormat="1" applyFill="1" applyBorder="1" applyAlignment="1">
      <alignment horizontal="right" vertical="top" wrapText="1"/>
    </xf>
    <xf numFmtId="3" fontId="11" fillId="0" borderId="30" xfId="397" applyNumberFormat="1" applyBorder="1" applyAlignment="1">
      <alignment horizontal="right" wrapText="1"/>
    </xf>
    <xf numFmtId="3" fontId="17" fillId="52" borderId="32" xfId="397" applyNumberFormat="1" applyFont="1" applyFill="1" applyBorder="1" applyAlignment="1">
      <alignment horizontal="right" vertical="top" wrapText="1"/>
    </xf>
    <xf numFmtId="3" fontId="17" fillId="52" borderId="30" xfId="397" applyNumberFormat="1" applyFont="1" applyFill="1" applyBorder="1" applyAlignment="1">
      <alignment horizontal="right" vertical="top" wrapText="1"/>
    </xf>
    <xf numFmtId="3" fontId="17" fillId="0" borderId="30" xfId="397" applyNumberFormat="1" applyFont="1" applyBorder="1" applyAlignment="1">
      <alignment horizontal="right" vertical="top" wrapText="1"/>
    </xf>
    <xf numFmtId="172" fontId="11" fillId="52" borderId="30" xfId="397" applyNumberFormat="1" applyFill="1" applyBorder="1" applyAlignment="1">
      <alignment horizontal="right" vertical="top" wrapText="1"/>
    </xf>
    <xf numFmtId="0" fontId="11" fillId="52" borderId="31" xfId="397" applyFill="1" applyBorder="1" applyAlignment="1">
      <alignment horizontal="right" vertical="top"/>
    </xf>
    <xf numFmtId="0" fontId="19" fillId="52" borderId="30" xfId="397" applyFont="1" applyFill="1" applyBorder="1" applyAlignment="1">
      <alignment horizontal="right" vertical="top" wrapText="1"/>
    </xf>
    <xf numFmtId="3" fontId="19" fillId="52" borderId="32" xfId="397" applyNumberFormat="1" applyFont="1" applyFill="1" applyBorder="1" applyAlignment="1">
      <alignment horizontal="right" vertical="top" wrapText="1"/>
    </xf>
    <xf numFmtId="171" fontId="11" fillId="52" borderId="30" xfId="248" applyNumberFormat="1" applyFont="1" applyFill="1" applyBorder="1"/>
    <xf numFmtId="171" fontId="17" fillId="52" borderId="31" xfId="248" applyNumberFormat="1" applyFont="1" applyFill="1" applyBorder="1"/>
    <xf numFmtId="172" fontId="11" fillId="0" borderId="30" xfId="397" applyNumberFormat="1" applyBorder="1" applyAlignment="1">
      <alignment horizontal="right" vertical="top" wrapText="1"/>
    </xf>
    <xf numFmtId="3" fontId="17" fillId="0" borderId="32" xfId="397" applyNumberFormat="1" applyFont="1" applyBorder="1" applyAlignment="1" applyProtection="1">
      <alignment horizontal="right" vertical="top" wrapText="1"/>
      <protection locked="0"/>
    </xf>
    <xf numFmtId="3" fontId="11" fillId="52" borderId="60" xfId="0" applyNumberFormat="1" applyFont="1" applyFill="1" applyBorder="1" applyAlignment="1">
      <alignment vertical="top" wrapText="1"/>
    </xf>
    <xf numFmtId="3" fontId="11" fillId="52" borderId="61" xfId="0" applyNumberFormat="1" applyFont="1" applyFill="1" applyBorder="1" applyAlignment="1">
      <alignment vertical="top" wrapText="1"/>
    </xf>
    <xf numFmtId="3" fontId="17" fillId="52" borderId="62" xfId="0" applyNumberFormat="1" applyFont="1" applyFill="1" applyBorder="1" applyAlignment="1">
      <alignment vertical="top" wrapText="1"/>
    </xf>
    <xf numFmtId="3" fontId="17" fillId="52" borderId="63" xfId="0" applyNumberFormat="1" applyFont="1" applyFill="1" applyBorder="1" applyAlignment="1">
      <alignment vertical="top" wrapText="1"/>
    </xf>
    <xf numFmtId="3" fontId="17" fillId="52" borderId="60" xfId="0" applyNumberFormat="1" applyFont="1" applyFill="1" applyBorder="1" applyAlignment="1">
      <alignment vertical="top" wrapText="1"/>
    </xf>
    <xf numFmtId="0" fontId="11" fillId="0" borderId="60" xfId="0" applyFont="1" applyBorder="1"/>
    <xf numFmtId="3" fontId="11" fillId="52" borderId="60" xfId="392" applyNumberFormat="1" applyFill="1" applyBorder="1" applyAlignment="1">
      <alignment vertical="top" wrapText="1"/>
    </xf>
    <xf numFmtId="3" fontId="11" fillId="52" borderId="61" xfId="392" applyNumberFormat="1" applyFill="1" applyBorder="1" applyAlignment="1">
      <alignment vertical="top" wrapText="1"/>
    </xf>
    <xf numFmtId="41" fontId="19" fillId="0" borderId="60" xfId="0" applyNumberFormat="1" applyFont="1" applyBorder="1" applyAlignment="1">
      <alignment vertical="top" wrapText="1"/>
    </xf>
    <xf numFmtId="3" fontId="111" fillId="0" borderId="60" xfId="0" applyNumberFormat="1" applyFont="1" applyBorder="1" applyAlignment="1">
      <alignment vertical="top" wrapText="1"/>
    </xf>
    <xf numFmtId="3" fontId="116" fillId="0" borderId="63" xfId="0" applyNumberFormat="1" applyFont="1" applyBorder="1" applyAlignment="1">
      <alignment vertical="top" wrapText="1"/>
    </xf>
    <xf numFmtId="3" fontId="19" fillId="0" borderId="62" xfId="0" applyNumberFormat="1" applyFont="1" applyBorder="1" applyAlignment="1">
      <alignment vertical="top" wrapText="1"/>
    </xf>
    <xf numFmtId="3" fontId="111" fillId="52" borderId="60" xfId="0" applyNumberFormat="1" applyFont="1" applyFill="1" applyBorder="1" applyAlignment="1">
      <alignment vertical="top" wrapText="1"/>
    </xf>
    <xf numFmtId="3" fontId="19" fillId="52" borderId="60" xfId="0" applyNumberFormat="1" applyFont="1" applyFill="1" applyBorder="1" applyAlignment="1">
      <alignment vertical="top" wrapText="1"/>
    </xf>
    <xf numFmtId="3" fontId="21" fillId="52" borderId="63" xfId="0" applyNumberFormat="1" applyFont="1" applyFill="1" applyBorder="1" applyAlignment="1">
      <alignment vertical="top" wrapText="1"/>
    </xf>
    <xf numFmtId="0" fontId="104" fillId="54" borderId="60" xfId="0" applyFont="1" applyFill="1" applyBorder="1" applyAlignment="1">
      <alignment horizontal="right"/>
    </xf>
    <xf numFmtId="0" fontId="107" fillId="54" borderId="60" xfId="0" applyFont="1" applyFill="1" applyBorder="1" applyAlignment="1">
      <alignment horizontal="right"/>
    </xf>
    <xf numFmtId="0" fontId="17" fillId="53" borderId="60" xfId="0" applyFont="1" applyFill="1" applyBorder="1" applyAlignment="1">
      <alignment horizontal="right"/>
    </xf>
    <xf numFmtId="170" fontId="11" fillId="0" borderId="60" xfId="0" applyNumberFormat="1" applyFont="1" applyBorder="1" applyAlignment="1" applyProtection="1">
      <alignment horizontal="right"/>
      <protection locked="0"/>
    </xf>
    <xf numFmtId="170" fontId="11" fillId="52" borderId="60" xfId="0" applyNumberFormat="1" applyFont="1" applyFill="1" applyBorder="1" applyAlignment="1" applyProtection="1">
      <alignment horizontal="right"/>
      <protection locked="0"/>
    </xf>
    <xf numFmtId="170" fontId="11" fillId="50" borderId="60" xfId="0" applyNumberFormat="1" applyFont="1" applyFill="1" applyBorder="1" applyAlignment="1" applyProtection="1">
      <alignment horizontal="right"/>
      <protection locked="0"/>
    </xf>
    <xf numFmtId="0" fontId="0" fillId="0" borderId="60" xfId="0" applyBorder="1"/>
    <xf numFmtId="170" fontId="11" fillId="0" borderId="61" xfId="0" applyNumberFormat="1" applyFont="1" applyBorder="1" applyAlignment="1" applyProtection="1">
      <alignment horizontal="right"/>
      <protection locked="0"/>
    </xf>
    <xf numFmtId="3" fontId="11" fillId="52" borderId="0" xfId="425" applyNumberFormat="1" applyFill="1"/>
    <xf numFmtId="41" fontId="105" fillId="52" borderId="0" xfId="0" applyNumberFormat="1" applyFont="1" applyFill="1" applyAlignment="1">
      <alignment vertical="top" wrapText="1"/>
    </xf>
    <xf numFmtId="3" fontId="11" fillId="0" borderId="30" xfId="0" applyNumberFormat="1" applyFont="1" applyBorder="1" applyAlignment="1">
      <alignment vertical="top" wrapText="1"/>
    </xf>
    <xf numFmtId="3" fontId="19" fillId="52" borderId="30" xfId="397" applyNumberFormat="1" applyFont="1" applyFill="1" applyBorder="1" applyAlignment="1" applyProtection="1">
      <alignment horizontal="right" vertical="top" wrapText="1"/>
      <protection locked="0"/>
    </xf>
    <xf numFmtId="0" fontId="19" fillId="52" borderId="31" xfId="397" applyFont="1" applyFill="1" applyBorder="1" applyAlignment="1">
      <alignment horizontal="right" vertical="top" wrapText="1"/>
    </xf>
    <xf numFmtId="166" fontId="11" fillId="52" borderId="23" xfId="0" applyNumberFormat="1" applyFont="1" applyFill="1" applyBorder="1" applyAlignment="1">
      <alignment horizontal="right"/>
    </xf>
    <xf numFmtId="0" fontId="105" fillId="50" borderId="0" xfId="397" applyFont="1" applyFill="1" applyAlignment="1">
      <alignment wrapText="1"/>
    </xf>
    <xf numFmtId="3" fontId="105" fillId="52" borderId="0" xfId="248" applyNumberFormat="1" applyFont="1" applyFill="1" applyBorder="1" applyAlignment="1">
      <alignment horizontal="right"/>
    </xf>
    <xf numFmtId="0" fontId="147" fillId="0" borderId="0" xfId="385" applyFont="1" applyAlignment="1">
      <alignment horizontal="right"/>
    </xf>
    <xf numFmtId="0" fontId="105" fillId="0" borderId="0" xfId="397" applyFont="1" applyAlignment="1">
      <alignment wrapText="1"/>
    </xf>
    <xf numFmtId="0" fontId="110" fillId="52" borderId="0" xfId="0" applyFont="1" applyFill="1" applyAlignment="1">
      <alignment horizontal="center" vertical="top" wrapText="1"/>
    </xf>
    <xf numFmtId="1" fontId="11" fillId="0" borderId="0" xfId="425" applyNumberFormat="1"/>
    <xf numFmtId="1" fontId="17" fillId="0" borderId="0" xfId="425" applyNumberFormat="1" applyFont="1"/>
    <xf numFmtId="0" fontId="148" fillId="52" borderId="36" xfId="338" applyFont="1" applyFill="1" applyBorder="1" applyAlignment="1" applyProtection="1">
      <alignment horizontal="left" vertical="top" wrapText="1" indent="1"/>
    </xf>
    <xf numFmtId="3" fontId="106" fillId="0" borderId="0" xfId="425" applyNumberFormat="1" applyFont="1"/>
    <xf numFmtId="0" fontId="11" fillId="0" borderId="30" xfId="397" applyBorder="1" applyAlignment="1" applyProtection="1">
      <alignment vertical="top" wrapText="1"/>
      <protection locked="0"/>
    </xf>
    <xf numFmtId="3" fontId="11" fillId="52" borderId="30" xfId="0" applyNumberFormat="1" applyFont="1" applyFill="1" applyBorder="1" applyAlignment="1">
      <alignment vertical="top" wrapText="1"/>
    </xf>
    <xf numFmtId="3" fontId="11" fillId="52" borderId="31" xfId="0" applyNumberFormat="1" applyFont="1" applyFill="1" applyBorder="1" applyAlignment="1">
      <alignment vertical="top" wrapText="1"/>
    </xf>
    <xf numFmtId="3" fontId="17" fillId="52" borderId="30" xfId="0" applyNumberFormat="1" applyFont="1" applyFill="1" applyBorder="1" applyAlignment="1">
      <alignment vertical="top" wrapText="1"/>
    </xf>
    <xf numFmtId="3" fontId="17" fillId="52" borderId="32" xfId="0" applyNumberFormat="1" applyFont="1" applyFill="1" applyBorder="1" applyAlignment="1">
      <alignment vertical="top" wrapText="1"/>
    </xf>
    <xf numFmtId="3" fontId="11" fillId="52" borderId="30" xfId="392" applyNumberFormat="1" applyFill="1" applyBorder="1" applyAlignment="1">
      <alignment vertical="top" wrapText="1"/>
    </xf>
    <xf numFmtId="3" fontId="11" fillId="52" borderId="31" xfId="392" applyNumberFormat="1" applyFill="1" applyBorder="1" applyAlignment="1">
      <alignment vertical="top" wrapText="1"/>
    </xf>
    <xf numFmtId="41" fontId="11" fillId="0" borderId="30" xfId="0" applyNumberFormat="1" applyFont="1" applyBorder="1"/>
    <xf numFmtId="3" fontId="19"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0" fontId="17" fillId="0" borderId="17" xfId="397" applyFont="1" applyBorder="1"/>
    <xf numFmtId="0" fontId="17" fillId="0" borderId="30" xfId="397" applyFont="1" applyBorder="1"/>
    <xf numFmtId="3" fontId="11" fillId="52" borderId="30" xfId="397" applyNumberFormat="1" applyFill="1" applyBorder="1" applyAlignment="1" applyProtection="1">
      <alignment horizontal="right" vertical="top" wrapText="1"/>
      <protection locked="0"/>
    </xf>
    <xf numFmtId="3" fontId="11" fillId="52" borderId="30" xfId="397" applyNumberFormat="1" applyFill="1" applyBorder="1" applyAlignment="1" applyProtection="1">
      <alignment horizontal="right" wrapText="1"/>
      <protection locked="0"/>
    </xf>
    <xf numFmtId="3" fontId="17" fillId="52" borderId="32" xfId="397" applyNumberFormat="1" applyFont="1" applyFill="1" applyBorder="1" applyAlignment="1" applyProtection="1">
      <alignment horizontal="right" vertical="top" wrapText="1"/>
      <protection locked="0"/>
    </xf>
    <xf numFmtId="3" fontId="17" fillId="52" borderId="30" xfId="397" applyNumberFormat="1" applyFont="1" applyFill="1" applyBorder="1" applyAlignment="1" applyProtection="1">
      <alignment horizontal="right" vertical="top" wrapText="1"/>
      <protection locked="0"/>
    </xf>
    <xf numFmtId="3" fontId="11" fillId="52" borderId="30" xfId="397" applyNumberFormat="1" applyFill="1" applyBorder="1" applyProtection="1">
      <protection locked="0"/>
    </xf>
    <xf numFmtId="3" fontId="0" fillId="52" borderId="30" xfId="0" applyNumberFormat="1" applyFill="1" applyBorder="1" applyAlignment="1">
      <alignment horizontal="right"/>
    </xf>
    <xf numFmtId="3" fontId="11" fillId="52" borderId="31" xfId="397" applyNumberFormat="1" applyFill="1" applyBorder="1" applyAlignment="1" applyProtection="1">
      <alignment horizontal="right" vertical="top"/>
      <protection locked="0"/>
    </xf>
    <xf numFmtId="3" fontId="19" fillId="52" borderId="32" xfId="397" applyNumberFormat="1" applyFont="1" applyFill="1" applyBorder="1" applyAlignment="1" applyProtection="1">
      <alignment horizontal="right" vertical="top" wrapText="1"/>
      <protection locked="0"/>
    </xf>
    <xf numFmtId="0" fontId="11" fillId="52" borderId="31" xfId="435" applyFill="1" applyBorder="1" applyAlignment="1">
      <alignment vertical="top" wrapText="1"/>
    </xf>
    <xf numFmtId="166" fontId="11" fillId="0" borderId="23" xfId="0" applyNumberFormat="1" applyFont="1" applyBorder="1"/>
    <xf numFmtId="167" fontId="105" fillId="52" borderId="23" xfId="457" applyNumberFormat="1" applyFont="1" applyFill="1" applyBorder="1" applyAlignment="1">
      <alignment vertical="center"/>
    </xf>
    <xf numFmtId="167" fontId="11" fillId="0" borderId="23" xfId="457" applyNumberFormat="1" applyFont="1" applyFill="1" applyBorder="1" applyAlignment="1">
      <alignment vertical="center"/>
    </xf>
    <xf numFmtId="0" fontId="17" fillId="54" borderId="30" xfId="0" applyFont="1" applyFill="1" applyBorder="1"/>
    <xf numFmtId="0" fontId="11" fillId="53" borderId="30" xfId="0" applyFont="1" applyFill="1" applyBorder="1"/>
    <xf numFmtId="0" fontId="17" fillId="53" borderId="31" xfId="0" applyFont="1" applyFill="1" applyBorder="1" applyAlignment="1">
      <alignment horizontal="right"/>
    </xf>
    <xf numFmtId="3" fontId="11" fillId="0" borderId="30" xfId="443" applyNumberFormat="1" applyBorder="1"/>
    <xf numFmtId="3" fontId="11" fillId="0" borderId="30" xfId="0" applyNumberFormat="1" applyFont="1" applyBorder="1" applyAlignment="1">
      <alignment horizontal="right"/>
    </xf>
    <xf numFmtId="41" fontId="0" fillId="0" borderId="30" xfId="0" applyNumberFormat="1" applyBorder="1"/>
    <xf numFmtId="0" fontId="107" fillId="54" borderId="30" xfId="425" applyFont="1" applyFill="1" applyBorder="1"/>
    <xf numFmtId="0" fontId="11" fillId="53" borderId="30" xfId="425" applyFill="1" applyBorder="1" applyAlignment="1">
      <alignment horizontal="left"/>
    </xf>
    <xf numFmtId="0" fontId="17" fillId="53" borderId="30" xfId="425" applyFont="1" applyFill="1" applyBorder="1" applyAlignment="1">
      <alignment vertical="top" wrapText="1"/>
    </xf>
    <xf numFmtId="0" fontId="11" fillId="0" borderId="30" xfId="425" applyBorder="1"/>
    <xf numFmtId="0" fontId="17" fillId="0" borderId="30" xfId="425" applyFont="1" applyBorder="1"/>
    <xf numFmtId="0" fontId="11" fillId="0" borderId="30" xfId="425" applyBorder="1" applyAlignment="1">
      <alignment horizontal="left"/>
    </xf>
    <xf numFmtId="0" fontId="11" fillId="0" borderId="30" xfId="425" applyBorder="1" applyAlignment="1">
      <alignment horizontal="left" indent="1"/>
    </xf>
    <xf numFmtId="0" fontId="17" fillId="0" borderId="30" xfId="425" applyFont="1" applyBorder="1" applyAlignment="1">
      <alignment horizontal="left"/>
    </xf>
    <xf numFmtId="0" fontId="11" fillId="0" borderId="30" xfId="425" applyBorder="1" applyAlignment="1">
      <alignment wrapText="1"/>
    </xf>
    <xf numFmtId="0" fontId="17" fillId="0" borderId="31" xfId="425" applyFont="1" applyBorder="1" applyAlignment="1">
      <alignment horizontal="left"/>
    </xf>
    <xf numFmtId="9" fontId="17" fillId="0" borderId="23" xfId="457" applyFont="1" applyBorder="1"/>
    <xf numFmtId="9" fontId="17" fillId="0" borderId="23" xfId="457" applyFont="1" applyFill="1" applyBorder="1"/>
    <xf numFmtId="0" fontId="106" fillId="53" borderId="30" xfId="425" applyFont="1" applyFill="1" applyBorder="1" applyAlignment="1">
      <alignment horizontal="right" vertical="center"/>
    </xf>
    <xf numFmtId="3" fontId="11" fillId="0" borderId="30" xfId="0" applyNumberFormat="1" applyFont="1" applyBorder="1"/>
    <xf numFmtId="0" fontId="104" fillId="53" borderId="30" xfId="0" applyFont="1" applyFill="1" applyBorder="1"/>
    <xf numFmtId="0" fontId="106" fillId="53" borderId="30" xfId="0" applyFont="1" applyFill="1" applyBorder="1" applyAlignment="1">
      <alignment horizontal="right"/>
    </xf>
    <xf numFmtId="0" fontId="19" fillId="52" borderId="31" xfId="0" applyFont="1" applyFill="1" applyBorder="1" applyAlignment="1">
      <alignment horizontal="right"/>
    </xf>
    <xf numFmtId="3" fontId="11" fillId="52" borderId="30" xfId="0" applyNumberFormat="1" applyFont="1" applyFill="1" applyBorder="1"/>
    <xf numFmtId="3" fontId="17" fillId="52" borderId="34" xfId="0" applyNumberFormat="1" applyFont="1" applyFill="1" applyBorder="1"/>
    <xf numFmtId="0" fontId="17" fillId="0" borderId="30" xfId="0" applyFont="1" applyBorder="1"/>
    <xf numFmtId="3" fontId="17" fillId="52" borderId="30" xfId="0" applyNumberFormat="1" applyFont="1" applyFill="1" applyBorder="1" applyAlignment="1">
      <alignment vertical="center"/>
    </xf>
    <xf numFmtId="3" fontId="19" fillId="52" borderId="30" xfId="0" applyNumberFormat="1" applyFont="1" applyFill="1" applyBorder="1"/>
    <xf numFmtId="167" fontId="17" fillId="52" borderId="31" xfId="457" applyNumberFormat="1" applyFont="1" applyFill="1" applyBorder="1"/>
    <xf numFmtId="3" fontId="11" fillId="52" borderId="30" xfId="0" applyNumberFormat="1" applyFont="1" applyFill="1" applyBorder="1" applyAlignment="1">
      <alignment horizontal="right" vertical="center"/>
    </xf>
    <xf numFmtId="3" fontId="11" fillId="52" borderId="30" xfId="0" quotePrefix="1" applyNumberFormat="1" applyFont="1" applyFill="1" applyBorder="1" applyAlignment="1">
      <alignment horizontal="right" vertical="center"/>
    </xf>
    <xf numFmtId="167" fontId="11" fillId="52" borderId="31" xfId="457" applyNumberFormat="1" applyFont="1" applyFill="1" applyBorder="1" applyAlignment="1">
      <alignment horizontal="right" vertical="center"/>
    </xf>
    <xf numFmtId="3" fontId="19" fillId="0" borderId="30" xfId="0" applyNumberFormat="1" applyFont="1" applyBorder="1"/>
    <xf numFmtId="167" fontId="11" fillId="52" borderId="30" xfId="457" applyNumberFormat="1" applyFont="1" applyFill="1" applyBorder="1"/>
    <xf numFmtId="3" fontId="11" fillId="52" borderId="30" xfId="0" applyNumberFormat="1" applyFont="1" applyFill="1" applyBorder="1" applyAlignment="1">
      <alignment horizontal="right"/>
    </xf>
    <xf numFmtId="3" fontId="17" fillId="52" borderId="34" xfId="0" applyNumberFormat="1" applyFont="1" applyFill="1" applyBorder="1" applyAlignment="1">
      <alignment horizontal="right"/>
    </xf>
    <xf numFmtId="167" fontId="11" fillId="52" borderId="30" xfId="457" applyNumberFormat="1" applyFont="1" applyFill="1" applyBorder="1" applyAlignment="1">
      <alignment horizontal="right"/>
    </xf>
    <xf numFmtId="3" fontId="11" fillId="52" borderId="34" xfId="0" applyNumberFormat="1" applyFont="1" applyFill="1" applyBorder="1" applyAlignment="1">
      <alignment horizontal="right"/>
    </xf>
    <xf numFmtId="3" fontId="11" fillId="52" borderId="31" xfId="0" applyNumberFormat="1" applyFont="1" applyFill="1" applyBorder="1" applyAlignment="1">
      <alignment horizontal="right"/>
    </xf>
    <xf numFmtId="167" fontId="11" fillId="52" borderId="34" xfId="457" applyNumberFormat="1" applyFont="1" applyFill="1" applyBorder="1" applyAlignment="1"/>
    <xf numFmtId="166" fontId="11" fillId="0" borderId="30" xfId="0" applyNumberFormat="1" applyFont="1" applyBorder="1"/>
    <xf numFmtId="166" fontId="11" fillId="0" borderId="31" xfId="0" applyNumberFormat="1" applyFont="1" applyBorder="1"/>
    <xf numFmtId="0" fontId="11" fillId="53" borderId="30" xfId="431" applyFill="1" applyBorder="1" applyAlignment="1">
      <alignment horizontal="right"/>
    </xf>
    <xf numFmtId="167" fontId="11" fillId="0" borderId="30" xfId="457" applyNumberFormat="1" applyFont="1" applyFill="1" applyBorder="1" applyAlignment="1">
      <alignment horizontal="right"/>
    </xf>
    <xf numFmtId="3" fontId="11" fillId="0" borderId="30" xfId="0" applyNumberFormat="1" applyFont="1" applyBorder="1" applyAlignment="1">
      <alignment horizontal="right" vertical="top" wrapText="1"/>
    </xf>
    <xf numFmtId="2" fontId="11" fillId="0" borderId="30" xfId="0" applyNumberFormat="1" applyFont="1" applyBorder="1" applyAlignment="1">
      <alignment horizontal="right" vertical="top" wrapText="1"/>
    </xf>
    <xf numFmtId="9" fontId="11" fillId="0" borderId="30" xfId="457" applyFont="1" applyFill="1" applyBorder="1" applyAlignment="1">
      <alignment horizontal="right"/>
    </xf>
    <xf numFmtId="3" fontId="11" fillId="0" borderId="30" xfId="457" applyNumberFormat="1" applyFont="1" applyFill="1" applyBorder="1" applyAlignment="1">
      <alignment horizontal="right"/>
    </xf>
    <xf numFmtId="4" fontId="11" fillId="0" borderId="30" xfId="248" applyNumberFormat="1" applyFont="1" applyFill="1" applyBorder="1" applyAlignment="1">
      <alignment horizontal="right"/>
    </xf>
    <xf numFmtId="3" fontId="11" fillId="52" borderId="32" xfId="397" applyNumberFormat="1" applyFill="1" applyBorder="1" applyAlignment="1" applyProtection="1">
      <alignment horizontal="right" vertical="top" wrapText="1"/>
      <protection locked="0"/>
    </xf>
    <xf numFmtId="41" fontId="105" fillId="52" borderId="30" xfId="0" applyNumberFormat="1" applyFont="1" applyFill="1" applyBorder="1" applyAlignment="1">
      <alignment vertical="top" wrapText="1"/>
    </xf>
    <xf numFmtId="3" fontId="11" fillId="52" borderId="30" xfId="443" applyNumberFormat="1" applyFill="1" applyBorder="1"/>
    <xf numFmtId="3" fontId="11" fillId="52" borderId="31" xfId="443" applyNumberFormat="1" applyFill="1" applyBorder="1"/>
    <xf numFmtId="3" fontId="17" fillId="52" borderId="30" xfId="443" applyNumberFormat="1" applyFont="1" applyFill="1" applyBorder="1"/>
    <xf numFmtId="3" fontId="0" fillId="0" borderId="30" xfId="0" applyNumberFormat="1" applyBorder="1"/>
    <xf numFmtId="3" fontId="17" fillId="52" borderId="32" xfId="443" applyNumberFormat="1" applyFont="1" applyFill="1" applyBorder="1"/>
    <xf numFmtId="0" fontId="17" fillId="52" borderId="31" xfId="0" applyFont="1" applyFill="1" applyBorder="1" applyAlignment="1">
      <alignment horizontal="right"/>
    </xf>
    <xf numFmtId="1" fontId="17" fillId="52" borderId="31" xfId="0" applyNumberFormat="1" applyFont="1" applyFill="1" applyBorder="1" applyAlignment="1">
      <alignment horizontal="right"/>
    </xf>
    <xf numFmtId="167" fontId="11" fillId="52" borderId="30" xfId="457" applyNumberFormat="1" applyFont="1" applyFill="1" applyBorder="1" applyAlignment="1">
      <alignment horizontal="right" vertical="center"/>
    </xf>
    <xf numFmtId="167" fontId="17" fillId="52" borderId="30" xfId="457" applyNumberFormat="1" applyFont="1" applyFill="1" applyBorder="1" applyAlignment="1">
      <alignment vertical="center"/>
    </xf>
    <xf numFmtId="0" fontId="17" fillId="52" borderId="30" xfId="0" applyFont="1" applyFill="1" applyBorder="1" applyAlignment="1">
      <alignment horizontal="right"/>
    </xf>
    <xf numFmtId="9" fontId="11" fillId="52" borderId="30" xfId="457" applyFont="1" applyFill="1" applyBorder="1" applyAlignment="1">
      <alignment horizontal="right"/>
    </xf>
    <xf numFmtId="0" fontId="19" fillId="52" borderId="30" xfId="431" applyFont="1" applyFill="1" applyBorder="1" applyAlignment="1">
      <alignment horizontal="left"/>
    </xf>
    <xf numFmtId="167" fontId="21" fillId="52" borderId="30" xfId="457" applyNumberFormat="1" applyFont="1" applyFill="1" applyBorder="1" applyAlignment="1">
      <alignment horizontal="right"/>
    </xf>
    <xf numFmtId="2" fontId="11" fillId="52" borderId="30" xfId="0" applyNumberFormat="1" applyFont="1" applyFill="1" applyBorder="1" applyAlignment="1">
      <alignment horizontal="right"/>
    </xf>
    <xf numFmtId="2" fontId="11" fillId="52" borderId="30" xfId="0" quotePrefix="1" applyNumberFormat="1" applyFont="1" applyFill="1" applyBorder="1" applyAlignment="1">
      <alignment horizontal="right"/>
    </xf>
    <xf numFmtId="2" fontId="11" fillId="52" borderId="30" xfId="0" applyNumberFormat="1" applyFont="1" applyFill="1" applyBorder="1"/>
    <xf numFmtId="1" fontId="11" fillId="52" borderId="30" xfId="0" applyNumberFormat="1" applyFont="1" applyFill="1" applyBorder="1" applyAlignment="1">
      <alignment horizontal="right"/>
    </xf>
    <xf numFmtId="166" fontId="11" fillId="52" borderId="30" xfId="0" applyNumberFormat="1" applyFont="1" applyFill="1" applyBorder="1" applyAlignment="1">
      <alignment horizontal="right"/>
    </xf>
    <xf numFmtId="166" fontId="11" fillId="52" borderId="31" xfId="0" applyNumberFormat="1" applyFont="1" applyFill="1" applyBorder="1" applyAlignment="1">
      <alignment horizontal="right"/>
    </xf>
    <xf numFmtId="3" fontId="11" fillId="0" borderId="23" xfId="0" applyNumberFormat="1" applyFont="1" applyBorder="1"/>
    <xf numFmtId="0" fontId="113" fillId="0" borderId="0" xfId="0" applyFont="1" applyAlignment="1">
      <alignment vertical="center"/>
    </xf>
    <xf numFmtId="3" fontId="114" fillId="0" borderId="23" xfId="0" applyNumberFormat="1" applyFont="1" applyBorder="1" applyAlignment="1">
      <alignment vertical="center"/>
    </xf>
    <xf numFmtId="167" fontId="105" fillId="0" borderId="0" xfId="457" quotePrefix="1" applyNumberFormat="1" applyFont="1" applyFill="1" applyBorder="1" applyAlignment="1">
      <alignment horizontal="right" vertical="center"/>
    </xf>
    <xf numFmtId="167" fontId="106" fillId="0" borderId="0" xfId="457" applyNumberFormat="1" applyFont="1" applyFill="1" applyBorder="1" applyAlignment="1">
      <alignment vertical="center"/>
    </xf>
    <xf numFmtId="3" fontId="105" fillId="0" borderId="23" xfId="457" applyNumberFormat="1" applyFont="1" applyFill="1" applyBorder="1" applyAlignment="1">
      <alignment vertical="center"/>
    </xf>
    <xf numFmtId="41" fontId="105" fillId="0" borderId="0" xfId="0" quotePrefix="1" applyNumberFormat="1" applyFont="1" applyAlignment="1">
      <alignment horizontal="right" vertical="center"/>
    </xf>
    <xf numFmtId="3" fontId="17" fillId="52" borderId="34" xfId="397" applyNumberFormat="1" applyFont="1" applyFill="1" applyBorder="1" applyAlignment="1" applyProtection="1">
      <alignment horizontal="right" vertical="top" wrapText="1"/>
      <protection locked="0"/>
    </xf>
    <xf numFmtId="3" fontId="11" fillId="0" borderId="60" xfId="0" applyNumberFormat="1" applyFont="1" applyBorder="1" applyAlignment="1">
      <alignment vertical="top" wrapText="1"/>
    </xf>
    <xf numFmtId="3" fontId="105" fillId="0" borderId="30" xfId="0" applyNumberFormat="1" applyFont="1" applyBorder="1" applyAlignment="1">
      <alignment vertical="top" wrapText="1"/>
    </xf>
    <xf numFmtId="3" fontId="11" fillId="0" borderId="23" xfId="0" applyNumberFormat="1" applyFont="1" applyBorder="1" applyAlignment="1">
      <alignment vertical="top" wrapText="1"/>
    </xf>
    <xf numFmtId="3" fontId="11" fillId="0" borderId="61" xfId="0" applyNumberFormat="1" applyFont="1" applyBorder="1" applyAlignment="1">
      <alignment vertical="top" wrapText="1"/>
    </xf>
    <xf numFmtId="3" fontId="11" fillId="0" borderId="31" xfId="0" applyNumberFormat="1" applyFont="1" applyBorder="1" applyAlignment="1">
      <alignment vertical="top" wrapText="1"/>
    </xf>
    <xf numFmtId="3" fontId="105" fillId="0" borderId="0" xfId="0" applyNumberFormat="1" applyFont="1" applyAlignment="1">
      <alignment vertical="top" wrapText="1"/>
    </xf>
    <xf numFmtId="3" fontId="105" fillId="0" borderId="23" xfId="0" applyNumberFormat="1" applyFont="1" applyBorder="1" applyAlignment="1">
      <alignment vertical="top" wrapText="1"/>
    </xf>
    <xf numFmtId="3" fontId="105" fillId="0" borderId="31" xfId="0" applyNumberFormat="1" applyFont="1" applyBorder="1" applyAlignment="1">
      <alignment vertical="top" wrapText="1"/>
    </xf>
    <xf numFmtId="3" fontId="106" fillId="0" borderId="0" xfId="0" applyNumberFormat="1" applyFont="1" applyAlignment="1">
      <alignment vertical="top" wrapText="1"/>
    </xf>
    <xf numFmtId="3" fontId="106" fillId="0" borderId="30" xfId="0" applyNumberFormat="1" applyFont="1" applyBorder="1" applyAlignment="1">
      <alignment vertical="top" wrapText="1"/>
    </xf>
    <xf numFmtId="3" fontId="106" fillId="0" borderId="9" xfId="0" applyNumberFormat="1" applyFont="1" applyBorder="1" applyAlignment="1">
      <alignment vertical="top" wrapText="1"/>
    </xf>
    <xf numFmtId="3" fontId="106" fillId="0" borderId="32" xfId="0" applyNumberFormat="1" applyFont="1" applyBorder="1" applyAlignment="1">
      <alignment vertical="top" wrapText="1"/>
    </xf>
    <xf numFmtId="3" fontId="113" fillId="0" borderId="0" xfId="0" applyNumberFormat="1" applyFont="1" applyAlignment="1">
      <alignment vertical="top" wrapText="1"/>
    </xf>
    <xf numFmtId="3" fontId="113" fillId="0" borderId="30" xfId="0" applyNumberFormat="1" applyFont="1" applyBorder="1" applyAlignment="1">
      <alignment vertical="top" wrapText="1"/>
    </xf>
    <xf numFmtId="3" fontId="105" fillId="0" borderId="0" xfId="392" applyNumberFormat="1" applyFont="1" applyAlignment="1">
      <alignment vertical="top" wrapText="1"/>
    </xf>
    <xf numFmtId="3" fontId="105" fillId="0" borderId="30" xfId="392" applyNumberFormat="1" applyFont="1" applyBorder="1" applyAlignment="1">
      <alignment vertical="top" wrapText="1"/>
    </xf>
    <xf numFmtId="3" fontId="105" fillId="0" borderId="23" xfId="392" applyNumberFormat="1" applyFont="1" applyBorder="1" applyAlignment="1">
      <alignment vertical="top" wrapText="1"/>
    </xf>
    <xf numFmtId="3" fontId="105" fillId="0" borderId="31" xfId="392" applyNumberFormat="1" applyFont="1" applyBorder="1" applyAlignment="1">
      <alignment vertical="top" wrapText="1"/>
    </xf>
    <xf numFmtId="41" fontId="105" fillId="0" borderId="23" xfId="0" applyNumberFormat="1" applyFont="1" applyBorder="1" applyAlignment="1">
      <alignment vertical="top" wrapText="1"/>
    </xf>
    <xf numFmtId="41" fontId="105" fillId="0" borderId="31" xfId="0" applyNumberFormat="1" applyFont="1" applyBorder="1" applyAlignment="1">
      <alignment vertical="top" wrapText="1"/>
    </xf>
    <xf numFmtId="0" fontId="17" fillId="52" borderId="23" xfId="0" applyFont="1" applyFill="1" applyBorder="1" applyAlignment="1">
      <alignment vertical="center"/>
    </xf>
    <xf numFmtId="3" fontId="17" fillId="52" borderId="33" xfId="397" applyNumberFormat="1" applyFont="1" applyFill="1" applyBorder="1" applyAlignment="1" applyProtection="1">
      <alignment horizontal="right" vertical="top" wrapText="1"/>
      <protection locked="0"/>
    </xf>
    <xf numFmtId="0" fontId="110" fillId="0" borderId="30" xfId="0" applyFont="1" applyBorder="1"/>
    <xf numFmtId="0" fontId="109" fillId="53" borderId="30" xfId="425" applyFont="1" applyFill="1" applyBorder="1" applyAlignment="1">
      <alignment vertical="top" wrapText="1"/>
    </xf>
    <xf numFmtId="3" fontId="111" fillId="0" borderId="0" xfId="0" applyNumberFormat="1" applyFont="1" applyAlignment="1">
      <alignment vertical="center"/>
    </xf>
    <xf numFmtId="0" fontId="106" fillId="52" borderId="23" xfId="0" applyFont="1" applyFill="1" applyBorder="1" applyAlignment="1">
      <alignment vertical="center"/>
    </xf>
    <xf numFmtId="9" fontId="152" fillId="52" borderId="0" xfId="457" applyFont="1" applyFill="1" applyBorder="1" applyAlignment="1">
      <alignment vertical="center"/>
    </xf>
    <xf numFmtId="167" fontId="17" fillId="0" borderId="30" xfId="457" applyNumberFormat="1" applyFont="1" applyFill="1" applyBorder="1"/>
    <xf numFmtId="3" fontId="11" fillId="0" borderId="30" xfId="425" applyNumberFormat="1" applyBorder="1"/>
    <xf numFmtId="3" fontId="17" fillId="0" borderId="30" xfId="425" applyNumberFormat="1" applyFont="1" applyBorder="1"/>
    <xf numFmtId="1" fontId="11" fillId="0" borderId="30" xfId="425" applyNumberFormat="1" applyBorder="1"/>
    <xf numFmtId="3" fontId="21" fillId="0" borderId="32" xfId="0" applyNumberFormat="1" applyFont="1" applyBorder="1" applyAlignment="1">
      <alignment vertical="top" wrapText="1"/>
    </xf>
    <xf numFmtId="3" fontId="105" fillId="0" borderId="0" xfId="0" applyNumberFormat="1" applyFont="1"/>
    <xf numFmtId="169" fontId="17" fillId="0" borderId="30" xfId="425" applyNumberFormat="1" applyFont="1" applyBorder="1"/>
    <xf numFmtId="166" fontId="17" fillId="0" borderId="23" xfId="0" applyNumberFormat="1" applyFont="1" applyBorder="1" applyAlignment="1">
      <alignment vertical="center"/>
    </xf>
    <xf numFmtId="3" fontId="111" fillId="0" borderId="31" xfId="0" applyNumberFormat="1" applyFont="1" applyBorder="1" applyAlignment="1">
      <alignment vertical="top" wrapText="1"/>
    </xf>
    <xf numFmtId="9" fontId="17" fillId="0" borderId="31" xfId="457" applyFont="1" applyFill="1" applyBorder="1"/>
    <xf numFmtId="0" fontId="110" fillId="0" borderId="30" xfId="0" applyFont="1" applyBorder="1" applyAlignment="1">
      <alignment horizontal="right"/>
    </xf>
    <xf numFmtId="1" fontId="17" fillId="0" borderId="31" xfId="0" applyNumberFormat="1" applyFont="1" applyBorder="1" applyAlignment="1">
      <alignment horizontal="right"/>
    </xf>
    <xf numFmtId="3" fontId="15" fillId="52" borderId="23" xfId="0" applyNumberFormat="1" applyFont="1" applyFill="1" applyBorder="1" applyAlignment="1">
      <alignment horizontal="left"/>
    </xf>
    <xf numFmtId="3" fontId="19" fillId="0" borderId="0" xfId="0" applyNumberFormat="1" applyFont="1" applyAlignment="1">
      <alignment vertical="center"/>
    </xf>
    <xf numFmtId="41" fontId="11" fillId="0" borderId="17" xfId="0" applyNumberFormat="1" applyFont="1" applyBorder="1"/>
    <xf numFmtId="0" fontId="2" fillId="0" borderId="0" xfId="11374"/>
    <xf numFmtId="166" fontId="11" fillId="0" borderId="0" xfId="248" applyNumberFormat="1" applyFont="1" applyFill="1" applyBorder="1" applyAlignment="1">
      <alignment horizontal="right"/>
    </xf>
    <xf numFmtId="3" fontId="11" fillId="0" borderId="0" xfId="248" applyNumberFormat="1" applyFont="1" applyFill="1" applyBorder="1" applyAlignment="1">
      <alignment horizontal="right"/>
    </xf>
    <xf numFmtId="0" fontId="11" fillId="0" borderId="0" xfId="11374" applyFont="1"/>
    <xf numFmtId="169" fontId="2" fillId="0" borderId="0" xfId="11374" applyNumberFormat="1"/>
    <xf numFmtId="3" fontId="2" fillId="0" borderId="0" xfId="11374" applyNumberFormat="1"/>
    <xf numFmtId="0" fontId="11" fillId="0" borderId="0" xfId="11374" applyFont="1" applyAlignment="1">
      <alignment wrapText="1"/>
    </xf>
    <xf numFmtId="0" fontId="160" fillId="0" borderId="0" xfId="0" applyFont="1"/>
    <xf numFmtId="0" fontId="99" fillId="0" borderId="0" xfId="0" applyFont="1"/>
    <xf numFmtId="2" fontId="99" fillId="52" borderId="0" xfId="0" applyNumberFormat="1" applyFont="1" applyFill="1"/>
    <xf numFmtId="0" fontId="99" fillId="52" borderId="0" xfId="0" applyFont="1" applyFill="1"/>
    <xf numFmtId="2" fontId="99" fillId="0" borderId="0" xfId="0" applyNumberFormat="1" applyFont="1"/>
    <xf numFmtId="0" fontId="161" fillId="0" borderId="0" xfId="429" applyFont="1" applyAlignment="1">
      <alignment horizontal="left"/>
    </xf>
    <xf numFmtId="0" fontId="19" fillId="0" borderId="0" xfId="425" applyFont="1" applyAlignment="1">
      <alignment horizontal="left"/>
    </xf>
    <xf numFmtId="3" fontId="11" fillId="0" borderId="17" xfId="0" applyNumberFormat="1" applyFont="1" applyBorder="1" applyAlignment="1">
      <alignment vertical="top" wrapText="1"/>
    </xf>
    <xf numFmtId="41" fontId="19" fillId="0" borderId="30" xfId="0" applyNumberFormat="1" applyFont="1" applyBorder="1" applyAlignment="1">
      <alignment vertical="top" wrapText="1"/>
    </xf>
    <xf numFmtId="3" fontId="19" fillId="0" borderId="34" xfId="0" applyNumberFormat="1" applyFont="1" applyBorder="1" applyAlignment="1">
      <alignment vertical="top" wrapText="1"/>
    </xf>
    <xf numFmtId="3" fontId="11" fillId="0" borderId="15" xfId="0" applyNumberFormat="1" applyFont="1" applyBorder="1" applyAlignment="1">
      <alignment vertical="top" wrapText="1"/>
    </xf>
    <xf numFmtId="3" fontId="17" fillId="52" borderId="33" xfId="0" applyNumberFormat="1" applyFont="1" applyFill="1" applyBorder="1" applyAlignment="1">
      <alignment vertical="top" wrapText="1"/>
    </xf>
    <xf numFmtId="41" fontId="19" fillId="0" borderId="17" xfId="0" applyNumberFormat="1" applyFont="1" applyBorder="1" applyAlignment="1">
      <alignment vertical="top" wrapText="1"/>
    </xf>
    <xf numFmtId="3" fontId="111" fillId="0" borderId="17" xfId="0" applyNumberFormat="1" applyFont="1" applyBorder="1" applyAlignment="1">
      <alignment vertical="top" wrapText="1"/>
    </xf>
    <xf numFmtId="3" fontId="116" fillId="0" borderId="25" xfId="0" applyNumberFormat="1" applyFont="1" applyBorder="1" applyAlignment="1">
      <alignment vertical="top" wrapText="1"/>
    </xf>
    <xf numFmtId="3" fontId="111" fillId="52" borderId="17" xfId="0" applyNumberFormat="1" applyFont="1" applyFill="1" applyBorder="1" applyAlignment="1">
      <alignment vertical="top" wrapText="1"/>
    </xf>
    <xf numFmtId="0" fontId="104" fillId="54" borderId="17" xfId="0" applyFont="1" applyFill="1" applyBorder="1" applyAlignment="1">
      <alignment horizontal="right"/>
    </xf>
    <xf numFmtId="0" fontId="107" fillId="54" borderId="17" xfId="0" applyFont="1" applyFill="1" applyBorder="1" applyAlignment="1">
      <alignment horizontal="right"/>
    </xf>
    <xf numFmtId="170" fontId="11" fillId="52" borderId="17" xfId="0" applyNumberFormat="1" applyFont="1" applyFill="1" applyBorder="1" applyAlignment="1" applyProtection="1">
      <alignment horizontal="right"/>
      <protection locked="0"/>
    </xf>
    <xf numFmtId="170" fontId="11" fillId="50" borderId="17" xfId="0" applyNumberFormat="1" applyFont="1" applyFill="1" applyBorder="1" applyAlignment="1" applyProtection="1">
      <alignment horizontal="right"/>
      <protection locked="0"/>
    </xf>
    <xf numFmtId="170" fontId="11" fillId="0" borderId="15" xfId="0" applyNumberFormat="1" applyFont="1" applyBorder="1" applyAlignment="1" applyProtection="1">
      <alignment horizontal="right"/>
      <protection locked="0"/>
    </xf>
    <xf numFmtId="0" fontId="0" fillId="0" borderId="17" xfId="0" applyBorder="1"/>
    <xf numFmtId="0" fontId="109" fillId="53" borderId="0" xfId="425" applyFont="1" applyFill="1" applyAlignment="1">
      <alignment vertical="top" wrapText="1"/>
    </xf>
    <xf numFmtId="169" fontId="110" fillId="0" borderId="0" xfId="0" applyNumberFormat="1" applyFont="1"/>
    <xf numFmtId="169" fontId="109" fillId="0" borderId="0" xfId="425" applyNumberFormat="1" applyFont="1"/>
    <xf numFmtId="3" fontId="106" fillId="0" borderId="0" xfId="0" applyNumberFormat="1" applyFont="1"/>
    <xf numFmtId="3" fontId="11" fillId="0" borderId="0" xfId="457" applyNumberFormat="1" applyFont="1" applyFill="1" applyBorder="1" applyAlignment="1">
      <alignment vertical="center"/>
    </xf>
    <xf numFmtId="4" fontId="11" fillId="0" borderId="23" xfId="457" applyNumberFormat="1" applyFont="1" applyFill="1" applyBorder="1" applyAlignment="1">
      <alignment vertical="center"/>
    </xf>
    <xf numFmtId="9" fontId="11" fillId="52" borderId="23" xfId="457" applyFont="1" applyFill="1" applyBorder="1" applyAlignment="1">
      <alignment vertical="center"/>
    </xf>
    <xf numFmtId="3" fontId="106" fillId="0" borderId="30" xfId="425" applyNumberFormat="1" applyFont="1" applyBorder="1"/>
    <xf numFmtId="0" fontId="105" fillId="0" borderId="30" xfId="0" applyFont="1" applyBorder="1"/>
    <xf numFmtId="167" fontId="106" fillId="0" borderId="0" xfId="457" applyNumberFormat="1" applyFont="1" applyAlignment="1">
      <alignment vertical="center"/>
    </xf>
    <xf numFmtId="167" fontId="106" fillId="52" borderId="0" xfId="457" applyNumberFormat="1" applyFont="1" applyFill="1" applyAlignment="1">
      <alignment vertical="center"/>
    </xf>
    <xf numFmtId="3" fontId="11" fillId="52" borderId="31" xfId="0" applyNumberFormat="1" applyFont="1" applyFill="1" applyBorder="1"/>
    <xf numFmtId="0" fontId="17" fillId="0" borderId="34" xfId="397" applyFont="1" applyBorder="1"/>
    <xf numFmtId="0" fontId="104" fillId="54" borderId="30" xfId="0" applyFont="1" applyFill="1" applyBorder="1"/>
    <xf numFmtId="0" fontId="104" fillId="54" borderId="30" xfId="0" applyFont="1" applyFill="1" applyBorder="1" applyAlignment="1">
      <alignment vertical="center"/>
    </xf>
    <xf numFmtId="0" fontId="106" fillId="53" borderId="30" xfId="0" applyFont="1" applyFill="1" applyBorder="1" applyAlignment="1">
      <alignment horizontal="right" vertical="center"/>
    </xf>
    <xf numFmtId="0" fontId="106" fillId="53" borderId="31" xfId="0" applyFont="1" applyFill="1" applyBorder="1" applyAlignment="1">
      <alignment horizontal="right" vertical="center"/>
    </xf>
    <xf numFmtId="0" fontId="106" fillId="52" borderId="31" xfId="0" applyFont="1" applyFill="1" applyBorder="1" applyAlignment="1">
      <alignment vertical="center"/>
    </xf>
    <xf numFmtId="3" fontId="105" fillId="52" borderId="30" xfId="0" applyNumberFormat="1" applyFont="1" applyFill="1" applyBorder="1" applyAlignment="1">
      <alignment vertical="center"/>
    </xf>
    <xf numFmtId="3" fontId="105" fillId="0" borderId="30" xfId="0" applyNumberFormat="1" applyFont="1" applyBorder="1" applyAlignment="1">
      <alignment vertical="center"/>
    </xf>
    <xf numFmtId="3" fontId="105" fillId="52" borderId="31" xfId="0" applyNumberFormat="1" applyFont="1" applyFill="1" applyBorder="1" applyAlignment="1">
      <alignment vertical="center"/>
    </xf>
    <xf numFmtId="3" fontId="106" fillId="0" borderId="30" xfId="0" applyNumberFormat="1" applyFont="1" applyBorder="1" applyAlignment="1">
      <alignment vertical="center"/>
    </xf>
    <xf numFmtId="9" fontId="152" fillId="52" borderId="30" xfId="457" applyFont="1" applyFill="1" applyBorder="1" applyAlignment="1">
      <alignment vertical="center"/>
    </xf>
    <xf numFmtId="0" fontId="106" fillId="0" borderId="30" xfId="0" applyFont="1" applyBorder="1"/>
    <xf numFmtId="3" fontId="105" fillId="0" borderId="31" xfId="0" applyNumberFormat="1" applyFont="1" applyBorder="1" applyAlignment="1">
      <alignment vertical="center"/>
    </xf>
    <xf numFmtId="3" fontId="106" fillId="52" borderId="30" xfId="0" applyNumberFormat="1" applyFont="1" applyFill="1" applyBorder="1" applyAlignment="1">
      <alignment vertical="center"/>
    </xf>
    <xf numFmtId="3" fontId="111" fillId="0" borderId="30" xfId="0" applyNumberFormat="1" applyFont="1" applyBorder="1" applyAlignment="1">
      <alignment vertical="center"/>
    </xf>
    <xf numFmtId="3" fontId="11" fillId="0" borderId="30" xfId="457" applyNumberFormat="1" applyFont="1" applyFill="1" applyBorder="1" applyAlignment="1">
      <alignment vertical="center"/>
    </xf>
    <xf numFmtId="167" fontId="11" fillId="0" borderId="31" xfId="457" applyNumberFormat="1" applyFont="1" applyFill="1" applyBorder="1" applyAlignment="1">
      <alignment vertical="center"/>
    </xf>
    <xf numFmtId="3" fontId="11" fillId="0" borderId="30" xfId="0" applyNumberFormat="1" applyFont="1" applyBorder="1" applyAlignment="1">
      <alignment vertical="center"/>
    </xf>
    <xf numFmtId="166" fontId="17" fillId="0" borderId="31" xfId="0" applyNumberFormat="1" applyFont="1" applyBorder="1" applyAlignment="1">
      <alignment vertical="center"/>
    </xf>
    <xf numFmtId="167" fontId="105" fillId="0" borderId="30" xfId="457" applyNumberFormat="1" applyFont="1" applyFill="1" applyBorder="1" applyAlignment="1">
      <alignment horizontal="right" vertical="center"/>
    </xf>
    <xf numFmtId="167" fontId="105" fillId="0" borderId="31" xfId="457" applyNumberFormat="1" applyFont="1" applyFill="1" applyBorder="1" applyAlignment="1">
      <alignment horizontal="right" vertical="center"/>
    </xf>
    <xf numFmtId="167" fontId="106" fillId="0" borderId="30" xfId="457" applyNumberFormat="1" applyFont="1" applyFill="1" applyBorder="1" applyAlignment="1">
      <alignment vertical="center"/>
    </xf>
    <xf numFmtId="167" fontId="105" fillId="0" borderId="30" xfId="457" applyNumberFormat="1" applyFont="1" applyFill="1" applyBorder="1" applyAlignment="1">
      <alignment vertical="center"/>
    </xf>
    <xf numFmtId="3" fontId="105" fillId="0" borderId="30" xfId="0" applyNumberFormat="1" applyFont="1" applyBorder="1" applyAlignment="1">
      <alignment horizontal="right" vertical="center"/>
    </xf>
    <xf numFmtId="3" fontId="105" fillId="0" borderId="31" xfId="457" applyNumberFormat="1" applyFont="1" applyFill="1" applyBorder="1" applyAlignment="1">
      <alignment vertical="center"/>
    </xf>
    <xf numFmtId="3" fontId="17" fillId="0" borderId="30" xfId="0" applyNumberFormat="1" applyFont="1" applyBorder="1" applyAlignment="1">
      <alignment vertical="center"/>
    </xf>
    <xf numFmtId="41" fontId="105" fillId="0" borderId="30" xfId="0" quotePrefix="1" applyNumberFormat="1" applyFont="1" applyBorder="1" applyAlignment="1">
      <alignment horizontal="right" vertical="center"/>
    </xf>
    <xf numFmtId="191" fontId="11" fillId="0" borderId="30" xfId="0" applyNumberFormat="1" applyFont="1" applyBorder="1" applyAlignment="1">
      <alignment vertical="center"/>
    </xf>
    <xf numFmtId="3" fontId="11" fillId="0" borderId="31" xfId="0" applyNumberFormat="1" applyFont="1" applyBorder="1" applyAlignment="1">
      <alignment vertical="center"/>
    </xf>
    <xf numFmtId="0" fontId="11" fillId="0" borderId="30" xfId="0" applyFont="1" applyBorder="1" applyAlignment="1">
      <alignment vertical="center"/>
    </xf>
    <xf numFmtId="0" fontId="105" fillId="0" borderId="30" xfId="0" applyFont="1" applyBorder="1" applyAlignment="1">
      <alignment vertical="center"/>
    </xf>
    <xf numFmtId="3" fontId="17" fillId="0" borderId="31" xfId="0" applyNumberFormat="1" applyFont="1" applyBorder="1" applyAlignment="1">
      <alignment vertical="center"/>
    </xf>
    <xf numFmtId="167" fontId="11" fillId="0" borderId="30" xfId="457" applyNumberFormat="1" applyFont="1" applyFill="1" applyBorder="1" applyAlignment="1">
      <alignment horizontal="right" vertical="center"/>
    </xf>
    <xf numFmtId="167" fontId="11" fillId="0" borderId="30" xfId="457" quotePrefix="1" applyNumberFormat="1" applyFont="1" applyFill="1" applyBorder="1" applyAlignment="1">
      <alignment horizontal="right" vertical="center"/>
    </xf>
    <xf numFmtId="9" fontId="15" fillId="53" borderId="23" xfId="0" applyNumberFormat="1" applyFont="1" applyFill="1" applyBorder="1" applyAlignment="1">
      <alignment horizontal="left" vertical="top" wrapText="1"/>
    </xf>
    <xf numFmtId="4" fontId="11" fillId="0" borderId="0" xfId="0" applyNumberFormat="1" applyFont="1"/>
    <xf numFmtId="3" fontId="17" fillId="0" borderId="0" xfId="0" applyNumberFormat="1" applyFont="1"/>
    <xf numFmtId="3" fontId="21" fillId="0" borderId="0" xfId="0" applyNumberFormat="1" applyFont="1"/>
    <xf numFmtId="167" fontId="19" fillId="0" borderId="0" xfId="457" applyNumberFormat="1" applyFont="1" applyFill="1" applyBorder="1" applyAlignment="1">
      <alignment horizontal="right"/>
    </xf>
    <xf numFmtId="167" fontId="21" fillId="0" borderId="0" xfId="457" applyNumberFormat="1" applyFont="1" applyFill="1" applyBorder="1"/>
    <xf numFmtId="0" fontId="112" fillId="52" borderId="0" xfId="0" applyFont="1" applyFill="1" applyAlignment="1">
      <alignment horizontal="left" wrapText="1"/>
    </xf>
    <xf numFmtId="0" fontId="110" fillId="52" borderId="0" xfId="0" applyFont="1" applyFill="1" applyAlignment="1">
      <alignment horizontal="center" vertical="top" wrapText="1"/>
    </xf>
    <xf numFmtId="0" fontId="17" fillId="52" borderId="36" xfId="0" applyFont="1" applyFill="1" applyBorder="1" applyAlignment="1">
      <alignment horizontal="left" wrapText="1"/>
    </xf>
    <xf numFmtId="0" fontId="17" fillId="52" borderId="36" xfId="0" applyFont="1" applyFill="1" applyBorder="1" applyAlignment="1">
      <alignment horizontal="left"/>
    </xf>
    <xf numFmtId="0" fontId="11" fillId="52" borderId="0" xfId="0" applyFont="1" applyFill="1" applyAlignment="1">
      <alignment horizontal="left" wrapText="1"/>
    </xf>
    <xf numFmtId="0" fontId="11" fillId="0" borderId="36" xfId="0" applyFont="1" applyBorder="1" applyAlignment="1">
      <alignment horizontal="left" vertical="top" wrapText="1" indent="1"/>
    </xf>
    <xf numFmtId="0" fontId="11"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1" fillId="52" borderId="36" xfId="0" applyFont="1" applyFill="1" applyBorder="1" applyAlignment="1">
      <alignment horizontal="left" vertical="center" wrapText="1" indent="1"/>
    </xf>
    <xf numFmtId="0" fontId="17" fillId="52" borderId="36" xfId="0" applyFont="1" applyFill="1" applyBorder="1" applyAlignment="1">
      <alignment horizontal="left" vertical="top"/>
    </xf>
    <xf numFmtId="0" fontId="107" fillId="54" borderId="17" xfId="0" applyFont="1" applyFill="1" applyBorder="1" applyAlignment="1">
      <alignment horizontal="center"/>
    </xf>
    <xf numFmtId="0" fontId="107" fillId="54" borderId="0" xfId="0" applyFont="1" applyFill="1" applyAlignment="1">
      <alignment horizontal="center"/>
    </xf>
    <xf numFmtId="0" fontId="107" fillId="54" borderId="30" xfId="0" applyFont="1" applyFill="1" applyBorder="1" applyAlignment="1">
      <alignment horizontal="center"/>
    </xf>
    <xf numFmtId="0" fontId="99" fillId="52" borderId="0" xfId="385" applyFont="1" applyFill="1" applyAlignment="1">
      <alignment horizontal="left" vertical="center" wrapText="1"/>
    </xf>
    <xf numFmtId="0" fontId="99" fillId="52" borderId="0" xfId="385" applyFont="1" applyFill="1" applyAlignment="1">
      <alignment vertical="center" wrapText="1"/>
    </xf>
  </cellXfs>
  <cellStyles count="12602">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2" xfId="730" xr:uid="{00000000-0005-0000-0000-00000B010000}"/>
    <cellStyle name="20% - Accent1 6 2 10" xfId="11421" xr:uid="{1BD8A8A3-3153-4EB7-BEEF-E4F49631E7C4}"/>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2" xfId="739" xr:uid="{00000000-0005-0000-0000-0000E3010000}"/>
    <cellStyle name="20% - Accent2 6 2 10" xfId="11428" xr:uid="{857B3D76-AF26-40C6-8490-8A14C6718D85}"/>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2" xfId="748" xr:uid="{00000000-0005-0000-0000-0000BB020000}"/>
    <cellStyle name="20% - Accent3 6 2 10" xfId="11435" xr:uid="{FEADF806-CDC5-4AC6-A4C8-E49495E2B160}"/>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2" xfId="757" xr:uid="{00000000-0005-0000-0000-000083030000}"/>
    <cellStyle name="20% - Accent4 6 2 10" xfId="11442" xr:uid="{1A8B0A0E-0352-44E6-BF0F-858BEBB7425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2" xfId="802" xr:uid="{00000000-0005-0000-0000-000099050000}"/>
    <cellStyle name="40% - Accent1 6 2 10" xfId="11463" xr:uid="{D0F978C1-75F5-4992-AFBB-85234855C766}"/>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2" xfId="820" xr:uid="{00000000-0005-0000-0000-000007070000}"/>
    <cellStyle name="40% - Accent3 6 2 10" xfId="11477" xr:uid="{5A318B26-120F-4E53-95C6-8F4724292BBB}"/>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2" xfId="829" xr:uid="{00000000-0005-0000-0000-0000CF070000}"/>
    <cellStyle name="40% - Accent4 6 2 10" xfId="11484" xr:uid="{12D7D648-C985-4E70-A61C-8D33F818E03A}"/>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2" xfId="847" xr:uid="{00000000-0005-0000-0000-00002D090000}"/>
    <cellStyle name="40% - Accent6 6 2 10" xfId="11498" xr:uid="{501DF5E5-07BF-4FD2-9326-8246EF08B19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Published_values" xfId="12172" xr:uid="{F3334648-A612-4C3F-9092-9308A5C83B54}"/>
    <cellStyle name="Akzent2" xfId="1326" xr:uid="{00000000-0005-0000-0000-0000EF0D0000}"/>
    <cellStyle name="Akzent2 2" xfId="1971" xr:uid="{00000000-0005-0000-0000-0000F00D0000}"/>
    <cellStyle name="Akzent2_Published_values" xfId="12173" xr:uid="{50DF470F-17DA-4944-93D7-BD22DF55314E}"/>
    <cellStyle name="Akzent3" xfId="1327" xr:uid="{00000000-0005-0000-0000-0000F10D0000}"/>
    <cellStyle name="Akzent3 2" xfId="1972" xr:uid="{00000000-0005-0000-0000-0000F20D0000}"/>
    <cellStyle name="Akzent3_Published_values" xfId="12174" xr:uid="{F0CEC49F-A74A-4A03-B8E4-99B841210A91}"/>
    <cellStyle name="Akzent4" xfId="1328" xr:uid="{00000000-0005-0000-0000-0000F30D0000}"/>
    <cellStyle name="Akzent4 2" xfId="1973" xr:uid="{00000000-0005-0000-0000-0000F40D0000}"/>
    <cellStyle name="Akzent4_Published_values" xfId="12175" xr:uid="{BFDE3DA2-453A-459C-ADD4-98C1868BA936}"/>
    <cellStyle name="Akzent5" xfId="1329" xr:uid="{00000000-0005-0000-0000-0000F50D0000}"/>
    <cellStyle name="Akzent5 2" xfId="1974" xr:uid="{00000000-0005-0000-0000-0000F60D0000}"/>
    <cellStyle name="Akzent5_Published_values" xfId="12176" xr:uid="{B0E7D5E0-FF00-49E7-925E-4FDC1C7F621D}"/>
    <cellStyle name="Akzent6" xfId="1330" xr:uid="{00000000-0005-0000-0000-0000F70D0000}"/>
    <cellStyle name="Akzent6 2" xfId="1975" xr:uid="{00000000-0005-0000-0000-0000F80D0000}"/>
    <cellStyle name="Akzent6_Published_values" xfId="12177" xr:uid="{939D918D-6FCC-4171-AB62-8D572E133F15}"/>
    <cellStyle name="Ausgabe" xfId="1331" xr:uid="{00000000-0005-0000-0000-0000F90D0000}"/>
    <cellStyle name="Ausgabe 2" xfId="1976" xr:uid="{00000000-0005-0000-0000-0000FA0D0000}"/>
    <cellStyle name="Ausgabe_Published_values" xfId="12178" xr:uid="{9327B063-F19D-4641-9571-B98C1F1D1490}"/>
    <cellStyle name="Avertissement" xfId="227" xr:uid="{00000000-0005-0000-0000-0000FB0D0000}"/>
    <cellStyle name="Avertissement 2" xfId="1332" xr:uid="{00000000-0005-0000-0000-0000FC0D0000}"/>
    <cellStyle name="Avertissement_Published_values" xfId="12179" xr:uid="{79520281-B62C-45A8-90D2-1A424375837B}"/>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Published_values" xfId="12180" xr:uid="{FAD30B89-A7D0-4094-AD7E-5AAAF74E6B57}"/>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Published_values" xfId="12181" xr:uid="{C0331645-A64D-415A-AB05-281EA4EDEC4D}"/>
    <cellStyle name="Blankettnamn" xfId="232" xr:uid="{00000000-0005-0000-0000-0000370E0000}"/>
    <cellStyle name="Blankettnamn 2" xfId="233" xr:uid="{00000000-0005-0000-0000-0000380E0000}"/>
    <cellStyle name="Blankettnamn 3" xfId="234" xr:uid="{00000000-0005-0000-0000-0000390E0000}"/>
    <cellStyle name="Blankettnamn_Published_values" xfId="12182" xr:uid="{FE1F76CF-8644-4B45-A76C-E486B084C664}"/>
    <cellStyle name="Bom" xfId="1978" xr:uid="{00000000-0005-0000-0000-00003A0E0000}"/>
    <cellStyle name="bottem" xfId="235" xr:uid="{00000000-0005-0000-0000-00003B0E0000}"/>
    <cellStyle name="bottem 2" xfId="664" xr:uid="{00000000-0005-0000-0000-00003C0E0000}"/>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_Published_values" xfId="12184" xr:uid="{6BD6BC74-95C4-4E2D-8B16-6342923FDB71}"/>
    <cellStyle name="bottem 2 2 3" xfId="9626" xr:uid="{C6C78F91-7306-45B2-8B60-47F48411FA14}"/>
    <cellStyle name="bottem 2 2 3 2" xfId="11881" xr:uid="{076781D6-E8E4-4342-86E9-EE465AED82B1}"/>
    <cellStyle name="bottem 2 2_Published_values" xfId="12183" xr:uid="{53ECC7B0-8947-4D6A-9E82-CAF0EC80EB80}"/>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_Published_values" xfId="12185" xr:uid="{D84C4884-2213-4B38-9675-F68C041C2E83}"/>
    <cellStyle name="bottem 2 4" xfId="9129" xr:uid="{00000000-0005-0000-0000-0000400E0000}"/>
    <cellStyle name="bottem 2 4 2" xfId="11344" xr:uid="{B675F502-13AB-48F4-AFC5-4ED3049FCA04}"/>
    <cellStyle name="bottem 2 4 2 2" xfId="11884" xr:uid="{0F46F9B0-4327-4601-82BC-69E56842B3D2}"/>
    <cellStyle name="bottem 2 4_Published_values" xfId="12186" xr:uid="{13A61AB7-D0D2-4594-9078-0957A6F67E1B}"/>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_Published_values" xfId="12188" xr:uid="{71792AFA-3C52-498D-A83C-CA405BC999E5}"/>
    <cellStyle name="bottem 3 3" xfId="9625" xr:uid="{BFEA720A-E873-4704-8F61-C80E0B8B09FC}"/>
    <cellStyle name="bottem 3 3 2" xfId="11888" xr:uid="{6AA4EC23-C6E1-4250-9A89-970A9C49AD84}"/>
    <cellStyle name="bottem 3_Published_values" xfId="12187" xr:uid="{1F733315-00B7-4A99-8496-783A7140F3C1}"/>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Published_values" xfId="12189" xr:uid="{FEA96B28-B1B2-440C-AA24-AAB5A8C42801}"/>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2" xfId="251" xr:uid="{00000000-0005-0000-0000-0000C40E0000}"/>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Published_values" xfId="12190" xr:uid="{E5B04B3B-667B-4743-8AE2-349E952D6CE8}"/>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_Published_values" xfId="12191" xr:uid="{5C09B1F7-83E2-4C12-AEB4-692BD70BF662}"/>
    <cellStyle name="Comma 10 2 2 6" xfId="11670" xr:uid="{AAD5FE9F-CFC6-4837-B036-55EFDFBB2D7D}"/>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Published_values" xfId="12192" xr:uid="{D1C42AA7-62ED-4CA8-846C-0D41ECB25B3C}"/>
    <cellStyle name="Comma 10 2 4" xfId="1350" xr:uid="{00000000-0005-0000-0000-0000D10E0000}"/>
    <cellStyle name="Comma 10 2 4 2" xfId="6115" xr:uid="{00000000-0005-0000-0000-0000D20E0000}"/>
    <cellStyle name="Comma 10 2 4_Published_values" xfId="12193" xr:uid="{CD2DD22A-F91A-4F81-903E-C76C32BE247A}"/>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_Published_values" xfId="12194" xr:uid="{0E09CD79-EC20-4EC8-968A-7B927C1FC0C7}"/>
    <cellStyle name="Comma 10 2 8" xfId="11673" xr:uid="{2E261DF1-D4D5-4CF9-85D8-8CE73AA07661}"/>
    <cellStyle name="Comma 10 2_11. BS" xfId="10463" xr:uid="{6BD08011-E8AA-4FD6-9489-8A93C15BAE86}"/>
    <cellStyle name="Comma 10 3" xfId="252" xr:uid="{00000000-0005-0000-0000-0000D70E0000}"/>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Published_values" xfId="12195" xr:uid="{80198C6A-CB2E-416A-AEF8-50F4527C68DA}"/>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_Published_values" xfId="12196" xr:uid="{01A226AA-2A4B-4D15-8EED-1CD74783DF87}"/>
    <cellStyle name="Comma 10 3 6" xfId="11387" xr:uid="{BCFAF374-8FC5-4D43-ACB9-4BCA3CCC8B37}"/>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Published_values" xfId="12197" xr:uid="{D2B6288A-E0D9-4F42-ACE0-0D4BF5B093CC}"/>
    <cellStyle name="Comma 10 5" xfId="1349" xr:uid="{00000000-0005-0000-0000-0000E40E0000}"/>
    <cellStyle name="Comma 10 5 2" xfId="6114" xr:uid="{00000000-0005-0000-0000-0000E50E0000}"/>
    <cellStyle name="Comma 10 5_Published_values" xfId="12198" xr:uid="{2F1B0416-C221-42CF-AF00-4239D6BD8F91}"/>
    <cellStyle name="Comma 10 6" xfId="5480" xr:uid="{00000000-0005-0000-0000-0000E60E0000}"/>
    <cellStyle name="Comma 10 6 2" xfId="6237" xr:uid="{00000000-0005-0000-0000-0000E70E0000}"/>
    <cellStyle name="Comma 10 6_Published_values" xfId="12199" xr:uid="{4CD5E7CB-5AA0-49F3-A972-12839D5E4956}"/>
    <cellStyle name="Comma 10 7" xfId="5576" xr:uid="{00000000-0005-0000-0000-0000E80E0000}"/>
    <cellStyle name="Comma 10 7 2" xfId="5781" xr:uid="{00000000-0005-0000-0000-0000E90E0000}"/>
    <cellStyle name="Comma 10 7_Published_values" xfId="12200" xr:uid="{B8AC53EB-5803-4BDE-8DE9-1804D2376576}"/>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_Published_values" xfId="12201" xr:uid="{F0A37613-4652-4012-A18C-74CD242E1B46}"/>
    <cellStyle name="Comma 10_11. BS" xfId="10462" xr:uid="{14CB5267-BF4D-44D1-A344-B6A492BEDB13}"/>
    <cellStyle name="Comma 11" xfId="253" xr:uid="{00000000-0005-0000-0000-0000ED0E0000}"/>
    <cellStyle name="Comma 11 2" xfId="254" xr:uid="{00000000-0005-0000-0000-0000EE0E0000}"/>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Published_values" xfId="12202" xr:uid="{5984C446-D46E-4015-B047-1110715B5729}"/>
    <cellStyle name="Comma 11 2 3" xfId="658" xr:uid="{00000000-0005-0000-0000-0000F30E0000}"/>
    <cellStyle name="Comma 11 2 3 2" xfId="6067" xr:uid="{00000000-0005-0000-0000-0000F40E0000}"/>
    <cellStyle name="Comma 11 2 3_Published_values" xfId="12203" xr:uid="{1F84453B-80FE-4DA2-82BE-5484C06D13CF}"/>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_Published_values" xfId="12204" xr:uid="{66212082-1AB6-46CF-BCE4-ADAAD3E45443}"/>
    <cellStyle name="Comma 11 2 7" xfId="11672" xr:uid="{7B7F84A6-459F-4DC2-AFA3-D1D8E8BD67C9}"/>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Published_values" xfId="12205" xr:uid="{24390161-C573-4B0A-9B07-2BCC74750010}"/>
    <cellStyle name="Comma 11 4" xfId="642" xr:uid="{00000000-0005-0000-0000-0000FC0E0000}"/>
    <cellStyle name="Comma 11 4 2" xfId="6064" xr:uid="{00000000-0005-0000-0000-0000FD0E0000}"/>
    <cellStyle name="Comma 11 4_Published_values" xfId="12206" xr:uid="{3E4E4809-D4DB-44CB-BA11-72DAAC96CDA5}"/>
    <cellStyle name="Comma 11 5" xfId="1351" xr:uid="{00000000-0005-0000-0000-0000FE0E0000}"/>
    <cellStyle name="Comma 11 5 2" xfId="6116" xr:uid="{00000000-0005-0000-0000-0000FF0E0000}"/>
    <cellStyle name="Comma 11 5_Published_values" xfId="12207" xr:uid="{0BCF502E-8434-4153-BD05-97B6F98906C6}"/>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_Published_values" xfId="12208" xr:uid="{7507FF61-3EC5-4C15-88DE-936DD94B9CB4}"/>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2" xfId="687" xr:uid="{00000000-0005-0000-0000-0000050F0000}"/>
    <cellStyle name="Comma 12 2 2" xfId="1352" xr:uid="{00000000-0005-0000-0000-0000060F0000}"/>
    <cellStyle name="Comma 12 2 2 2" xfId="6117" xr:uid="{00000000-0005-0000-0000-0000070F0000}"/>
    <cellStyle name="Comma 12 2 2_Published_values" xfId="12210" xr:uid="{C1726CF0-90CA-4AB8-AD5D-723BA229FDF8}"/>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Published_values" xfId="12212" xr:uid="{302486D4-6849-48FA-AB2E-D53CD836FD11}"/>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_Published_values" xfId="12211" xr:uid="{1D2D510E-E63A-45F9-B289-774E299DE466}"/>
    <cellStyle name="Comma 12 2 4" xfId="5855" xr:uid="{00000000-0005-0000-0000-00000A0F0000}"/>
    <cellStyle name="Comma 12 2 4 2" xfId="9938" xr:uid="{BA350AA1-00B6-4913-A9CD-2CB94A416822}"/>
    <cellStyle name="Comma 12 2 4 2 2" xfId="11897" xr:uid="{EE6D46F0-BF85-4073-B0D9-1C1D14F54110}"/>
    <cellStyle name="Comma 12 2 4_Published_values" xfId="12213" xr:uid="{D1FB29DC-A827-4D8D-A1FB-1F2088246D43}"/>
    <cellStyle name="Comma 12 2 5" xfId="9143" xr:uid="{00000000-0005-0000-0000-00000B0F0000}"/>
    <cellStyle name="Comma 12 2 5 2" xfId="9939" xr:uid="{17E20784-17F5-4A2F-AEE2-EE2B5F0D77A1}"/>
    <cellStyle name="Comma 12 2 5 2 2" xfId="11898" xr:uid="{7E637190-22CD-4C74-96C6-26782A7CDAC5}"/>
    <cellStyle name="Comma 12 2 5_Published_values" xfId="12214" xr:uid="{18698DDD-3100-47B5-92E0-C83435B2A657}"/>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_Published_values" xfId="12209" xr:uid="{DF95F98B-975B-4102-8474-0434729AC7FB}"/>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Published_values" xfId="12216" xr:uid="{46669925-5F88-4684-8A37-FFF34711707E}"/>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_Published_values" xfId="12215" xr:uid="{2C5CBBDD-7FA0-4F78-B4C5-B50CA66CD278}"/>
    <cellStyle name="Comma 12 6" xfId="5777" xr:uid="{00000000-0005-0000-0000-0000110F0000}"/>
    <cellStyle name="Comma 12 6 2" xfId="9941" xr:uid="{C5C8825E-F4EE-412F-BA37-8500CFFE0346}"/>
    <cellStyle name="Comma 12 6 2 2" xfId="11902" xr:uid="{6570E8DB-20FC-4A41-8CC3-FD9C28B486FA}"/>
    <cellStyle name="Comma 12 6_Published_values" xfId="12217" xr:uid="{B5E4001D-783A-4947-8231-E36329A81EA4}"/>
    <cellStyle name="Comma 12 7" xfId="9131" xr:uid="{00000000-0005-0000-0000-0000120F0000}"/>
    <cellStyle name="Comma 12 7 2" xfId="9942" xr:uid="{9AF53BED-8F7B-4B0D-A9CF-0E183BDB864A}"/>
    <cellStyle name="Comma 12 7 2 2" xfId="11903" xr:uid="{5E5435A0-B6CE-43B2-8A81-BB3BC3825700}"/>
    <cellStyle name="Comma 12 7_Published_values" xfId="12218" xr:uid="{EC1A619C-C9E3-494A-81D6-14501C144AC6}"/>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2" xfId="1354" xr:uid="{00000000-0005-0000-0000-0000150F0000}"/>
    <cellStyle name="Comma 13 2 2" xfId="6119" xr:uid="{00000000-0005-0000-0000-0000160F0000}"/>
    <cellStyle name="Comma 13 2_Published_values" xfId="12219" xr:uid="{9A2316EC-7861-47FA-9D62-EED1888CB9CD}"/>
    <cellStyle name="Comma 13 3" xfId="1353" xr:uid="{00000000-0005-0000-0000-0000170F0000}"/>
    <cellStyle name="Comma 13 3 2" xfId="6118" xr:uid="{00000000-0005-0000-0000-0000180F0000}"/>
    <cellStyle name="Comma 13 3_Published_values" xfId="12220" xr:uid="{9CD40F14-01A2-47CE-B013-5DFA738F3CF6}"/>
    <cellStyle name="Comma 13 4" xfId="5578" xr:uid="{00000000-0005-0000-0000-0000190F0000}"/>
    <cellStyle name="Comma 13 4 2" xfId="6066" xr:uid="{00000000-0005-0000-0000-00001A0F0000}"/>
    <cellStyle name="Comma 13 4 2 2" xfId="9943" xr:uid="{3A553110-46C7-419D-A0E0-EE4D5DE7CB7C}"/>
    <cellStyle name="Comma 13 4 2 2 2" xfId="11905" xr:uid="{0BFA5DDE-B850-4153-BF9C-AEA9DD8861A4}"/>
    <cellStyle name="Comma 13 4 2_Published_values" xfId="12221" xr:uid="{9E04A366-B130-4811-9FFC-3FCC0AD82DCE}"/>
    <cellStyle name="Comma 13 4 3" xfId="9289" xr:uid="{00000000-0005-0000-0000-00001B0F0000}"/>
    <cellStyle name="Comma 13 4 3 2" xfId="9944" xr:uid="{CEA9D3BD-BB18-43B2-9D9E-05917E607645}"/>
    <cellStyle name="Comma 13 4 3 2 2" xfId="11906" xr:uid="{A68CDCB4-C150-4815-B959-996C5C44ED52}"/>
    <cellStyle name="Comma 13 4 3_Published_values" xfId="12222" xr:uid="{AFC7CB5A-38EB-4598-9681-7F13BDFD0285}"/>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Published_values" xfId="12223" xr:uid="{EC096DF5-8576-4EE3-9EF0-B01AA4B3E9B6}"/>
    <cellStyle name="Comma 13 6" xfId="9140" xr:uid="{00000000-0005-0000-0000-00001D0F0000}"/>
    <cellStyle name="Comma 13 6 2" xfId="9946" xr:uid="{7AE66B60-3FD6-448D-AA80-38EE3856FF54}"/>
    <cellStyle name="Comma 13 6 2 2" xfId="11909" xr:uid="{0F704F57-3CD1-45DF-A23B-165303B2CA9C}"/>
    <cellStyle name="Comma 13 6_Published_values" xfId="12224" xr:uid="{9CCD8FE6-F864-45A6-865E-0E3E0E891707}"/>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Published_values" xfId="12225" xr:uid="{7B16C3E2-02ED-486F-8782-2BD1C66C49E4}"/>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Published_values" xfId="12226" xr:uid="{F859337D-8D19-46AE-B51E-83311ACEB962}"/>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Published_values" xfId="12227" xr:uid="{1FA52AE1-7A26-4009-BF07-D0040F93258C}"/>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Published_values" xfId="12228" xr:uid="{423F6FDF-0CC8-4898-97CC-1CEF78C2BADF}"/>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Published_values" xfId="12229" xr:uid="{F2FF6CB8-C269-4AD2-8AD4-C26D54ECBBB0}"/>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Published_values" xfId="12230" xr:uid="{A05C44A7-0533-4FC0-A014-616485B8CCBA}"/>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Published_values" xfId="12231" xr:uid="{ADAE5446-0E96-4F55-B878-956699F57786}"/>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Published_values" xfId="12232" xr:uid="{385188E1-E1FB-4139-8361-29B5799E00C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Published_values" xfId="12233" xr:uid="{F2D26CAB-784A-4B0E-BEEB-578664AEE889}"/>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Published_values" xfId="12234" xr:uid="{A5F71BC9-6204-46B9-BE68-EDEE56CCC80A}"/>
    <cellStyle name="Comma 2 98" xfId="9088" xr:uid="{00000000-0005-0000-0000-00005F100000}"/>
    <cellStyle name="Comma 2 98 2" xfId="9952" xr:uid="{093A1644-7932-41B4-B594-D464D51CAC96}"/>
    <cellStyle name="Comma 2 98_Published_values" xfId="12235" xr:uid="{958A7DA7-48A3-4782-9B43-DAB565D87A71}"/>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Published_values" xfId="12236" xr:uid="{99C4B6F3-E6B5-4189-8F01-CB01D022CA31}"/>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Published_values" xfId="12237" xr:uid="{8747F59E-B46C-423D-BC6D-D9371A1EABF6}"/>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Published_values" xfId="12238" xr:uid="{B845D669-AD03-4A2E-A509-9B7CE20EC6A2}"/>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Published_values" xfId="12239" xr:uid="{BBDF6372-1E8B-41C3-B4F9-75F97A4E24FC}"/>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Published_values" xfId="12240" xr:uid="{878D0D1B-DEED-47C7-8219-9D333114FE31}"/>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2" xfId="6145" xr:uid="{00000000-0005-0000-0000-000084100000}"/>
    <cellStyle name="Comma 25 3 2 2" xfId="9958" xr:uid="{4BEB87D1-ACE3-4DA4-A762-93D7C63C2AF2}"/>
    <cellStyle name="Comma 25 3 2_Published_values" xfId="12241" xr:uid="{02A670F7-0944-4AEE-B90B-AB9E38D746A7}"/>
    <cellStyle name="Comma 25 3 3" xfId="9294" xr:uid="{00000000-0005-0000-0000-000085100000}"/>
    <cellStyle name="Comma 25 3 3 2" xfId="9959" xr:uid="{D2B89EAA-72F1-4851-ABB4-26D73BF2BDD3}"/>
    <cellStyle name="Comma 25 3 3_Published_values" xfId="12242" xr:uid="{E30E0221-CCA6-43D2-8B36-A13C543D002C}"/>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_11. BS" xfId="10541" xr:uid="{7CE29333-4FB8-4929-8E1C-F42D799FB63B}"/>
    <cellStyle name="Comma 25 4" xfId="5962" xr:uid="{00000000-0005-0000-0000-000086100000}"/>
    <cellStyle name="Comma 25 4 2" xfId="9960" xr:uid="{31F036BE-4A2F-4865-8577-6355988B445B}"/>
    <cellStyle name="Comma 25 4_Published_values" xfId="12243" xr:uid="{9F61BFB8-335E-425B-8A4A-CD4B43F3DCAA}"/>
    <cellStyle name="Comma 25 5" xfId="9230" xr:uid="{00000000-0005-0000-0000-000087100000}"/>
    <cellStyle name="Comma 25 5 2" xfId="9961" xr:uid="{5991403E-D4C9-4A73-8F6E-1751FC7EF6C7}"/>
    <cellStyle name="Comma 25 5_Published_values" xfId="12244" xr:uid="{0A738F3C-8B39-4F61-8B7B-D7682F507E28}"/>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Published_values" xfId="12245" xr:uid="{B8DBA951-9B13-4112-8A7C-EB716B7071BB}"/>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Published_values" xfId="12246" xr:uid="{1818474F-EBE0-4165-B104-27CC1ABFFAAD}"/>
    <cellStyle name="Comma 3 185" xfId="9092" xr:uid="{00000000-0005-0000-0000-000020110000}"/>
    <cellStyle name="Comma 3 185 2" xfId="9964" xr:uid="{508B8750-0DBA-45D9-AC7A-52A3538BC992}"/>
    <cellStyle name="Comma 3 185_Published_values" xfId="12247" xr:uid="{C045C77A-12ED-455B-8348-B399AFFE26BE}"/>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Published_values" xfId="12248" xr:uid="{A5030519-0677-4B7E-B8F8-7093C659C586}"/>
    <cellStyle name="Comma 3 2 2 2 7" xfId="9122" xr:uid="{00000000-0005-0000-0000-000042110000}"/>
    <cellStyle name="Comma 3 2 2 2 7 2" xfId="9966" xr:uid="{BEB91E5C-8C86-48F3-87D4-9BB368DFF2EA}"/>
    <cellStyle name="Comma 3 2 2 2 7_Published_values" xfId="12249" xr:uid="{94758D4E-C302-4941-A679-ECDB05AA8CA9}"/>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Published_values" xfId="12250" xr:uid="{F47DE1A8-6CCD-4DBC-ACCD-6AD263D178E0}"/>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Published_values" xfId="12251" xr:uid="{58526A57-4824-424A-91A8-85BC763D1F0F}"/>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Published_values" xfId="12252" xr:uid="{C951110E-9886-4864-8081-6285D509AA32}"/>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Published_values" xfId="12253" xr:uid="{D1451FB2-F194-44BE-9B00-5CB0A1421F1F}"/>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Published_values" xfId="12254" xr:uid="{CC3C1F2C-8129-4DAC-9F60-229E1972919C}"/>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Published_values" xfId="12255" xr:uid="{5FAE3B9C-3C57-4C95-AF77-2AE437F6ACBE}"/>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Published_values" xfId="12256" xr:uid="{A7BEB0A5-85B6-425F-8106-BCA8DD1D6FD1}"/>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Published_values" xfId="12257" xr:uid="{C5F95BA5-DCE8-4D8C-945E-A695EBDF5401}"/>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Published_values" xfId="12258" xr:uid="{ECD70C75-8084-4259-A052-291F193FB6B4}"/>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Published_values" xfId="12259" xr:uid="{F46D917A-6037-436C-B8A0-B8A69ACB143C}"/>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Published_values" xfId="12260" xr:uid="{809E2CE2-6644-4D6D-917B-9E96B1F6E6A1}"/>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Published_values" xfId="12261" xr:uid="{BD7174FD-935E-47D4-B8FE-83735070FB55}"/>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Published_values" xfId="12262" xr:uid="{E741A0AB-B941-4AF0-B37B-5F17C5A649B8}"/>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Published_values" xfId="12263" xr:uid="{DAD221B7-5CB9-4742-AF93-AEBD9CA0E6CE}"/>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_11. BS" xfId="10571" xr:uid="{FA92E9CA-241C-481F-A37A-62E40B624117}"/>
    <cellStyle name="Comma 3 2 86" xfId="9094" xr:uid="{00000000-0005-0000-0000-0000E6110000}"/>
    <cellStyle name="Comma 3 2 86 2" xfId="9981" xr:uid="{04119625-A975-419F-86A2-9D08A62C6F80}"/>
    <cellStyle name="Comma 3 2 86_Published_values" xfId="12264" xr:uid="{58CF1075-701E-485F-AED4-0E365932A889}"/>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Published_values" xfId="12265" xr:uid="{6ACBC231-378E-456A-9487-FDCB8FA65C67}"/>
    <cellStyle name="Comma 3 3 2 6" xfId="9121" xr:uid="{00000000-0005-0000-0000-0000FD110000}"/>
    <cellStyle name="Comma 3 3 2 6 2" xfId="9983" xr:uid="{690891EF-A1F6-46B8-AE56-01D88A979CAE}"/>
    <cellStyle name="Comma 3 3 2 6_Published_values" xfId="12266" xr:uid="{5E252FF9-4D19-473F-A949-8F2D3013DA2A}"/>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Published_values" xfId="12267" xr:uid="{BEE26BA9-1360-457E-B370-EBAEC6228271}"/>
    <cellStyle name="Comma 3 3 8" xfId="9104" xr:uid="{00000000-0005-0000-0000-00000A120000}"/>
    <cellStyle name="Comma 3 3 8 2" xfId="9985" xr:uid="{7E51AB1A-673C-46F1-A3E6-CD5B23EA4B0E}"/>
    <cellStyle name="Comma 3 3 8_Published_values" xfId="12268" xr:uid="{06528672-662C-4FA5-8DF2-5CDA5A52245D}"/>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Published_values" xfId="12269" xr:uid="{75BE7E71-9794-4885-A63A-C869EFA5934D}"/>
    <cellStyle name="Comma 3 4 7" xfId="9114" xr:uid="{00000000-0005-0000-0000-000022120000}"/>
    <cellStyle name="Comma 3 4 7 2" xfId="9987" xr:uid="{7D77C21A-FDAF-4161-B173-C984A5012337}"/>
    <cellStyle name="Comma 3 4 7_Published_values" xfId="12270" xr:uid="{BFC94B03-F7D9-4814-9F29-E7EA3BF691B1}"/>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Published_values" xfId="12271" xr:uid="{5BB498F1-D6E0-4E18-B3BD-5B097CD129BF}"/>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Published_values" xfId="12272" xr:uid="{0CA1CC84-98D7-4971-A592-EC5A1D71977E}"/>
    <cellStyle name="Comma 4 2 2 6" xfId="9120" xr:uid="{00000000-0005-0000-0000-0000A3120000}"/>
    <cellStyle name="Comma 4 2 2 6 2" xfId="9990" xr:uid="{0DFEE667-224F-48E1-BA96-31D6EF550EF5}"/>
    <cellStyle name="Comma 4 2 2 6_Published_values" xfId="12273" xr:uid="{3FAAD84B-E65D-4554-89CE-D07106C921D1}"/>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Published_values" xfId="12274" xr:uid="{77F324DB-0D29-4299-A7A3-C72D62E40101}"/>
    <cellStyle name="Comma 4 2 8" xfId="9103" xr:uid="{00000000-0005-0000-0000-0000AE120000}"/>
    <cellStyle name="Comma 4 2 8 2" xfId="9992" xr:uid="{ED023D33-596A-4C0E-A361-CA55A7B21034}"/>
    <cellStyle name="Comma 4 2 8_Published_values" xfId="12275" xr:uid="{D258ADD9-68D1-464B-909C-FE98D5705636}"/>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Published_values" xfId="12276" xr:uid="{CA56EF92-E7F5-4A20-8D75-41395F77632A}"/>
    <cellStyle name="Comma 4 3 7" xfId="9113" xr:uid="{00000000-0005-0000-0000-0000C8120000}"/>
    <cellStyle name="Comma 4 3 7 2" xfId="9994" xr:uid="{CE58601A-E2C4-4360-B4B4-DF177470E938}"/>
    <cellStyle name="Comma 4 3 7_Published_values" xfId="12277" xr:uid="{BE26A985-50EA-47DB-BFFE-C3A915A2C34A}"/>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Published_values" xfId="12278" xr:uid="{5A9C9162-2DFA-47BF-8F16-5018C48F3273}"/>
    <cellStyle name="Comma 4 33" xfId="9091" xr:uid="{00000000-0005-0000-0000-0000CD120000}"/>
    <cellStyle name="Comma 4 33 2" xfId="9996" xr:uid="{DF765D87-4040-4E92-8899-13ED5C47E288}"/>
    <cellStyle name="Comma 4 33_Published_values" xfId="12279" xr:uid="{05F9C9FD-4A32-47AA-9D39-BE3E19443BB3}"/>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2" xfId="5594" xr:uid="{00000000-0005-0000-0000-0000DB120000}"/>
    <cellStyle name="Comma 40 2 2" xfId="6164" xr:uid="{00000000-0005-0000-0000-0000DC120000}"/>
    <cellStyle name="Comma 40 2 2 2" xfId="9997" xr:uid="{57ADD8C8-99AB-4299-A722-AFA509ED0B61}"/>
    <cellStyle name="Comma 40 2 2_Published_values" xfId="12280" xr:uid="{116C35B1-FF73-4471-8AB3-071F33EF9EEB}"/>
    <cellStyle name="Comma 40 2 3" xfId="9295" xr:uid="{00000000-0005-0000-0000-0000DD120000}"/>
    <cellStyle name="Comma 40 2 3 2" xfId="9998" xr:uid="{F36A52D8-7B92-4187-A48B-759D042B9D76}"/>
    <cellStyle name="Comma 40 2 3_Published_values" xfId="12281" xr:uid="{C5368581-F71E-4421-B4A7-A79FA553D285}"/>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_11. BS" xfId="10605" xr:uid="{C7E6FE71-7395-4BE8-B9EA-2655005BED8B}"/>
    <cellStyle name="Comma 40 3" xfId="5963" xr:uid="{00000000-0005-0000-0000-0000DE120000}"/>
    <cellStyle name="Comma 40 3 2" xfId="9999" xr:uid="{B13EEB5C-4EBE-4161-B373-2C8D2AF8DF81}"/>
    <cellStyle name="Comma 40 3_Published_values" xfId="12282" xr:uid="{F95B8846-C805-424A-BEDD-133F0D681821}"/>
    <cellStyle name="Comma 40 4" xfId="9231" xr:uid="{00000000-0005-0000-0000-0000DF120000}"/>
    <cellStyle name="Comma 40 4 2" xfId="10000" xr:uid="{3720C226-2269-4889-B300-4DFC01E14A8E}"/>
    <cellStyle name="Comma 40 4_Published_values" xfId="12283" xr:uid="{E7641204-7053-402C-995A-D9E8CD473D33}"/>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Published_values" xfId="12284" xr:uid="{7A8EA530-9312-4547-9666-7ED88374218F}"/>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Published_values" xfId="12285" xr:uid="{CE05073F-D012-4965-BEAA-30E2AB9298A2}"/>
    <cellStyle name="Comma 5 2 2 6" xfId="9123" xr:uid="{00000000-0005-0000-0000-0000F6120000}"/>
    <cellStyle name="Comma 5 2 2 6 2" xfId="10003" xr:uid="{B504530B-10D7-489E-93B7-02F26D094CC5}"/>
    <cellStyle name="Comma 5 2 2 6_Published_values" xfId="12286" xr:uid="{5393ACBB-B19E-434D-A676-3F582DFDC580}"/>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Published_values" xfId="12287" xr:uid="{599B8209-50A1-4572-81D7-3A05FB7A73A2}"/>
    <cellStyle name="Comma 5 2 8" xfId="9106" xr:uid="{00000000-0005-0000-0000-000003130000}"/>
    <cellStyle name="Comma 5 2 8 2" xfId="10005" xr:uid="{3900D41A-90E4-4225-87C7-3C22007DE3C3}"/>
    <cellStyle name="Comma 5 2 8_Published_values" xfId="12288" xr:uid="{8E295FE6-9EB4-405D-98EA-21AB1DC1BAEA}"/>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Published_values" xfId="12289" xr:uid="{1FF35FB5-7035-45D3-AE88-9E92FED3E78C}"/>
    <cellStyle name="Comma 5 3 6" xfId="9115" xr:uid="{00000000-0005-0000-0000-00000E130000}"/>
    <cellStyle name="Comma 5 3 6 2" xfId="10007" xr:uid="{B299E269-C818-49CC-8751-6F30BD57A520}"/>
    <cellStyle name="Comma 5 3 6_Published_values" xfId="12290" xr:uid="{B575E630-1DBF-4720-BF7D-2F6FD09AA298}"/>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Published_values" xfId="12291" xr:uid="{7D4D742D-C323-4A18-AC2B-713805C1DEB2}"/>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Published_values" xfId="12292" xr:uid="{503412AA-7AE2-46F3-AF60-A3C28CF55CD7}"/>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2" xfId="5665" xr:uid="{00000000-0005-0000-0000-00003F130000}"/>
    <cellStyle name="Comma 54 2 2" xfId="6235" xr:uid="{00000000-0005-0000-0000-000040130000}"/>
    <cellStyle name="Comma 54 2 2 2" xfId="10010" xr:uid="{6958D88E-E724-4947-B3CB-E97A17305C6A}"/>
    <cellStyle name="Comma 54 2 2_Published_values" xfId="12293" xr:uid="{A74F7903-B5C1-4295-BE69-99EB0C45A746}"/>
    <cellStyle name="Comma 54 2 3" xfId="9300" xr:uid="{00000000-0005-0000-0000-000041130000}"/>
    <cellStyle name="Comma 54 2 3 2" xfId="10011" xr:uid="{61DA1FC5-9444-4E77-87FB-59C79A11BBB8}"/>
    <cellStyle name="Comma 54 2 3_Published_values" xfId="12294" xr:uid="{9218D6C8-0F60-4763-9753-B61E07C6A74F}"/>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Published_values" xfId="12295" xr:uid="{D985F14C-16A7-4C1C-8C9A-88E853DA6E93}"/>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Published_values" xfId="12296" xr:uid="{F6B64F21-6C98-4E22-88D3-D34C166B8767}"/>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_11. BS" xfId="10631" xr:uid="{ADB8A14D-2787-44A5-968F-7323C21D858B}"/>
    <cellStyle name="Comma 54 5" xfId="6015" xr:uid="{00000000-0005-0000-0000-000046130000}"/>
    <cellStyle name="Comma 54 5 2" xfId="10014" xr:uid="{E9FE3427-A125-4C6E-A9CE-E61FBF2FD351}"/>
    <cellStyle name="Comma 54 5_Published_values" xfId="12297" xr:uid="{098E609E-9A87-438A-97C3-76FEF5A095A0}"/>
    <cellStyle name="Comma 54 6" xfId="9283" xr:uid="{00000000-0005-0000-0000-000047130000}"/>
    <cellStyle name="Comma 54 6 2" xfId="10015" xr:uid="{9FB31C08-0E31-4AAF-B5C2-5492F0E29A1C}"/>
    <cellStyle name="Comma 54 6_Published_values" xfId="12298" xr:uid="{9FEBC97C-DA32-48DA-B649-4AE739CD014B}"/>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2" xfId="5673" xr:uid="{00000000-0005-0000-0000-00004A130000}"/>
    <cellStyle name="Comma 55 2 2" xfId="6177" xr:uid="{00000000-0005-0000-0000-00004B130000}"/>
    <cellStyle name="Comma 55 2 2 2" xfId="10016" xr:uid="{299570DA-CF3A-466C-B85E-65E82E210119}"/>
    <cellStyle name="Comma 55 2 2_Published_values" xfId="12299" xr:uid="{5985714A-3296-4EFE-92F2-007F7633E15E}"/>
    <cellStyle name="Comma 55 2 3" xfId="9298" xr:uid="{00000000-0005-0000-0000-00004C130000}"/>
    <cellStyle name="Comma 55 2 3 2" xfId="10017" xr:uid="{DED17B11-7747-4F16-A18D-5B09205D0D5B}"/>
    <cellStyle name="Comma 55 2 3_Published_values" xfId="12300" xr:uid="{19177DE2-1A03-49BE-865C-1F61B46DADC6}"/>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_11. BS" xfId="10633" xr:uid="{F9CFDB14-FFD4-4E80-BE38-590B73D945FD}"/>
    <cellStyle name="Comma 55 3" xfId="6014" xr:uid="{00000000-0005-0000-0000-00004D130000}"/>
    <cellStyle name="Comma 55 3 2" xfId="10018" xr:uid="{F84967E8-A236-4745-9C64-6754977147AA}"/>
    <cellStyle name="Comma 55 3_Published_values" xfId="12301" xr:uid="{979563FA-C21E-484C-9A8C-CD6D84964B07}"/>
    <cellStyle name="Comma 55 4" xfId="9282" xr:uid="{00000000-0005-0000-0000-00004E130000}"/>
    <cellStyle name="Comma 55 4 2" xfId="10019" xr:uid="{103F9476-27B4-433F-BCC4-8FE6D88C5DE4}"/>
    <cellStyle name="Comma 55 4_Published_values" xfId="12302" xr:uid="{6E922992-4BF4-49B5-AE92-898153C0A8CF}"/>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_11. BS" xfId="10632" xr:uid="{71447492-32D2-413D-8F72-BD277C0F9FC2}"/>
    <cellStyle name="Comma 56" xfId="3239" xr:uid="{00000000-0005-0000-0000-000050130000}"/>
    <cellStyle name="Comma 56 2" xfId="5666" xr:uid="{00000000-0005-0000-0000-000051130000}"/>
    <cellStyle name="Comma 56 2 2" xfId="6236" xr:uid="{00000000-0005-0000-0000-000052130000}"/>
    <cellStyle name="Comma 56 2 2 2" xfId="10020" xr:uid="{FCF2E0DB-20E1-4D96-9241-6D9A773C62B1}"/>
    <cellStyle name="Comma 56 2 2_Published_values" xfId="12303" xr:uid="{5F1609DA-966E-4C1F-A2C9-1704124C219F}"/>
    <cellStyle name="Comma 56 2 3" xfId="9301" xr:uid="{00000000-0005-0000-0000-000053130000}"/>
    <cellStyle name="Comma 56 2 3 2" xfId="10021" xr:uid="{74EDF793-659E-47E0-A1DE-CE4F5FE89AEB}"/>
    <cellStyle name="Comma 56 2 3_Published_values" xfId="12304" xr:uid="{00C6239F-6952-4E64-80A8-4C496EEFF650}"/>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Published_values" xfId="12305" xr:uid="{515B3438-49EF-4C50-B699-D9B11630BAD9}"/>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Published_values" xfId="12306" xr:uid="{0AFE6BC3-2393-4234-ABB8-35F0221E038E}"/>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_11. BS" xfId="10637" xr:uid="{7807C100-B00E-4971-86CE-62DDE4331C78}"/>
    <cellStyle name="Comma 56 5" xfId="6016" xr:uid="{00000000-0005-0000-0000-000058130000}"/>
    <cellStyle name="Comma 56 5 2" xfId="10024" xr:uid="{694A9F40-2738-48A6-88B7-FEED1C87FF8E}"/>
    <cellStyle name="Comma 56 5_Published_values" xfId="12307" xr:uid="{D943DBB7-87B0-426F-928B-EF0E9891ABA3}"/>
    <cellStyle name="Comma 56 6" xfId="9284" xr:uid="{00000000-0005-0000-0000-000059130000}"/>
    <cellStyle name="Comma 56 6 2" xfId="10025" xr:uid="{A147ECE2-F88D-4CCE-95C3-D58E6119EB88}"/>
    <cellStyle name="Comma 56 6_Published_values" xfId="12308" xr:uid="{0C17B9C2-A2A2-4D15-866A-39FAB2AC632E}"/>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2" xfId="6245" xr:uid="{00000000-0005-0000-0000-00005C130000}"/>
    <cellStyle name="Comma 57 2 2" xfId="9302" xr:uid="{00000000-0005-0000-0000-00005D130000}"/>
    <cellStyle name="Comma 57 2 2 2" xfId="10026" xr:uid="{E5EB27B9-C06F-46C4-88A1-847FDC61DF7B}"/>
    <cellStyle name="Comma 57 2 2_Published_values" xfId="12309" xr:uid="{61403AE1-8582-4E0F-93EF-FD4B16BB97F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_11. BS" xfId="10639" xr:uid="{CFF7F3BC-6492-4D37-9062-0CAD6BB94AC1}"/>
    <cellStyle name="Comma 57 3" xfId="6017" xr:uid="{00000000-0005-0000-0000-00005E130000}"/>
    <cellStyle name="Comma 57 3 2" xfId="10027" xr:uid="{EDB965F9-07BE-4E57-98B0-63C2748CCA5C}"/>
    <cellStyle name="Comma 57 3_Published_values" xfId="12310" xr:uid="{1DFCF0BA-C0B4-4EA6-9018-A6CB41FB4E7C}"/>
    <cellStyle name="Comma 57 4" xfId="9287" xr:uid="{00000000-0005-0000-0000-00005F130000}"/>
    <cellStyle name="Comma 57 4 2" xfId="10028" xr:uid="{A1849732-19EB-41B9-8909-AE7351A09B69}"/>
    <cellStyle name="Comma 57 4_Published_values" xfId="12311" xr:uid="{1154C42B-444C-425A-9E42-67F50D039C66}"/>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Published_values" xfId="12312" xr:uid="{087A7FB7-CDA5-4DCB-B810-3EFD797E78B6}"/>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Published_values" xfId="12313" xr:uid="{232DBD49-FA05-4563-AF8D-945EB4226E8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Published_values" xfId="12314" xr:uid="{DDBAD380-4D3A-475A-99CF-FB4A60057FC4}"/>
    <cellStyle name="Comma 6 2 2 6" xfId="9124" xr:uid="{00000000-0005-0000-0000-000070130000}"/>
    <cellStyle name="Comma 6 2 2 6 2" xfId="10032" xr:uid="{E7845D6C-D9D8-48D6-9D1A-76A771F6F76B}"/>
    <cellStyle name="Comma 6 2 2 6_Published_values" xfId="12315" xr:uid="{18EF8EA4-2D7B-4DB8-A3FE-08D3CE6360E8}"/>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Published_values" xfId="12316" xr:uid="{93ABA0D7-933F-4EEB-847A-7473038CD4CB}"/>
    <cellStyle name="Comma 6 2 8" xfId="9107" xr:uid="{00000000-0005-0000-0000-00007D130000}"/>
    <cellStyle name="Comma 6 2 8 2" xfId="10034" xr:uid="{A62F8980-796D-479E-9137-C2F5DC3A9DE6}"/>
    <cellStyle name="Comma 6 2 8_Published_values" xfId="12317" xr:uid="{A771097D-975B-4D0D-9F35-62508A5C556B}"/>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Published_values" xfId="12318" xr:uid="{00B62BF8-EF72-4589-B600-B9F7700E28DB}"/>
    <cellStyle name="Comma 6 3 6" xfId="9116" xr:uid="{00000000-0005-0000-0000-000088130000}"/>
    <cellStyle name="Comma 6 3 6 2" xfId="10036" xr:uid="{567003AB-231E-4804-A853-ED9B0D9CB88D}"/>
    <cellStyle name="Comma 6 3 6_Published_values" xfId="12319" xr:uid="{4DD4ED34-DFCE-4FA6-AAE7-EAAF37CB5056}"/>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Published_values" xfId="12320" xr:uid="{5765A14D-B707-443E-80B4-C07BAA22EDF1}"/>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Published_values" xfId="12321" xr:uid="{36B09129-546E-490A-B37C-6BAEC80E6260}"/>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Published_values" xfId="12322" xr:uid="{EF348270-0637-4B15-ADC7-AC85A35615F9}"/>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Published_values" xfId="12323" xr:uid="{50D4B49C-AF73-4A61-863A-D04E7A9674D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Published_values" xfId="12324" xr:uid="{36DABC39-3779-41CC-B7E5-2DCF37F5B879}"/>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Published_values" xfId="12325" xr:uid="{9B865E38-866E-4193-9B28-0D6B5D5EBD16}"/>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Published_values" xfId="12326" xr:uid="{B659BF6F-28F2-44EF-9968-E0E8467821DA}"/>
    <cellStyle name="Comma 7 2 2 6" xfId="9125" xr:uid="{00000000-0005-0000-0000-0000B3130000}"/>
    <cellStyle name="Comma 7 2 2 6 2" xfId="10044" xr:uid="{6811E81B-4B41-439F-906C-A1622D72F2F3}"/>
    <cellStyle name="Comma 7 2 2 6_Published_values" xfId="12327" xr:uid="{978C4A7D-A704-4A1C-9C56-6BA5E390965E}"/>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Published_values" xfId="12328" xr:uid="{FE0EB295-281C-4B34-A53A-20806E5364A3}"/>
    <cellStyle name="Comma 7 2 8" xfId="9108" xr:uid="{00000000-0005-0000-0000-0000C0130000}"/>
    <cellStyle name="Comma 7 2 8 2" xfId="10046" xr:uid="{24254760-5B1D-48D2-AF33-6BC5C77E8367}"/>
    <cellStyle name="Comma 7 2 8_Published_values" xfId="12329" xr:uid="{3B31E21C-9F37-46FF-B1F7-2BBCEE4580FB}"/>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Published_values" xfId="12330" xr:uid="{BD8EF3AC-1271-44B1-ADA7-479E80766CA5}"/>
    <cellStyle name="Comma 7 3 6" xfId="9117" xr:uid="{00000000-0005-0000-0000-0000CB130000}"/>
    <cellStyle name="Comma 7 3 6 2" xfId="10048" xr:uid="{24CC8A9A-C8EB-4CB0-B62E-F2B6768BFF2A}"/>
    <cellStyle name="Comma 7 3 6_Published_values" xfId="12331" xr:uid="{D4EE3A2B-E6F1-4467-BF52-CCA63D77F0DE}"/>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Published_values" xfId="12332" xr:uid="{A3F19E5B-89AF-4C97-888F-9A4B2253938F}"/>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Published_values" xfId="12333" xr:uid="{66CC7CC2-3737-4CCA-BA24-31BE0685B9A5}"/>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Published_values" xfId="12334" xr:uid="{2DA92644-AD1D-4818-91F5-F6493076D398}"/>
    <cellStyle name="Comma 78" xfId="9112" xr:uid="{00000000-0005-0000-0000-0000E5130000}"/>
    <cellStyle name="Comma 78 2" xfId="10052" xr:uid="{0BF0C566-F8B9-43F4-9F85-6B05D2DF5C62}"/>
    <cellStyle name="Comma 78_Published_values" xfId="12335" xr:uid="{FA2B3D51-216E-4E60-AC0E-5282B29FF23A}"/>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Published_values" xfId="12336" xr:uid="{8D3CA81F-CA3B-49D5-A42C-7A87C5C2FFD0}"/>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Published_values" xfId="12337" xr:uid="{4CCE21C3-4772-4D7D-8417-03557FC9BFF0}"/>
    <cellStyle name="Comma 8 2 2 6" xfId="9126" xr:uid="{00000000-0005-0000-0000-0000F2130000}"/>
    <cellStyle name="Comma 8 2 2 6 2" xfId="10055" xr:uid="{74FD15AF-B536-452F-962A-DDB89F1BAC19}"/>
    <cellStyle name="Comma 8 2 2 6_Published_values" xfId="12338" xr:uid="{78384647-5BE0-4B19-8CA0-4B7CD2B0CC73}"/>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Published_values" xfId="12339" xr:uid="{E5EFD127-127D-4AE5-90EE-60DB83F9C600}"/>
    <cellStyle name="Comma 8 2 7" xfId="9109" xr:uid="{00000000-0005-0000-0000-0000FC130000}"/>
    <cellStyle name="Comma 8 2 7 2" xfId="10057" xr:uid="{EB79292E-3BEE-4081-8A14-8BD9314633E4}"/>
    <cellStyle name="Comma 8 2 7_Published_values" xfId="12340" xr:uid="{881FA824-DB5E-4FBF-B005-03598353BB78}"/>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Published_values" xfId="12341" xr:uid="{C4DAE0F6-296B-4B40-82A8-713F5B036840}"/>
    <cellStyle name="Comma 8 3 6" xfId="9118" xr:uid="{00000000-0005-0000-0000-000007140000}"/>
    <cellStyle name="Comma 8 3 6 2" xfId="10059" xr:uid="{70A0B32B-DFE0-4E90-B04F-2D69A1E46E3A}"/>
    <cellStyle name="Comma 8 3 6_Published_values" xfId="12342" xr:uid="{9C65AD12-046E-4BE1-A6AB-ECBC76F99F24}"/>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Published_values" xfId="12343" xr:uid="{6131C6D9-F784-44BE-A39D-8CAAB45275D2}"/>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9" xfId="289" xr:uid="{00000000-0005-0000-0000-000018140000}"/>
    <cellStyle name="Comma 9 10" xfId="9102" xr:uid="{00000000-0005-0000-0000-000019140000}"/>
    <cellStyle name="Comma 9 10 2" xfId="10061" xr:uid="{38E02D30-9173-4018-9501-AA44B355C957}"/>
    <cellStyle name="Comma 9 10_Published_values" xfId="12344" xr:uid="{A3DF4927-B7A1-4C1E-9D57-DB5B86CD2B34}"/>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Published_values" xfId="12345" xr:uid="{D93B1870-1E13-41D5-BEE6-CA45CC9454E1}"/>
    <cellStyle name="Comma 9 2 2 6" xfId="9127" xr:uid="{00000000-0005-0000-0000-000024140000}"/>
    <cellStyle name="Comma 9 2 2 6 2" xfId="10063" xr:uid="{AD18CD9D-C721-494E-9AB5-349458E81B5E}"/>
    <cellStyle name="Comma 9 2 2 6_Published_values" xfId="12346" xr:uid="{A89C2F2E-DF3E-4EEC-AD1D-0C44FE2542F0}"/>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Published_values" xfId="12347" xr:uid="{49187875-741A-4BB6-9D62-A025483D50C1}"/>
    <cellStyle name="Comma 9 2 7" xfId="9110" xr:uid="{00000000-0005-0000-0000-00002E140000}"/>
    <cellStyle name="Comma 9 2 7 2" xfId="10065" xr:uid="{CDD2A80D-A3AD-4140-A960-0F7E84FB2DC0}"/>
    <cellStyle name="Comma 9 2 7_Published_values" xfId="12348" xr:uid="{6CBBAF00-AD0A-40C1-B0A2-CD52C062341E}"/>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Published_values" xfId="12349" xr:uid="{1C4F5D59-CBBB-4904-B5C9-3CE5D8565108}"/>
    <cellStyle name="Comma 9 3 6" xfId="9119" xr:uid="{00000000-0005-0000-0000-000039140000}"/>
    <cellStyle name="Comma 9 3 6 2" xfId="10067" xr:uid="{DD1BFDF8-69CF-4E69-9E48-70C94640DACC}"/>
    <cellStyle name="Comma 9 3 6_Published_values" xfId="12350" xr:uid="{7676A32A-0EFF-4CD0-9872-66DD7646D0A9}"/>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Published_values" xfId="12351" xr:uid="{0CD9A89D-FA9E-4E16-9D09-17C810BA9D7C}"/>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2" xfId="1428" xr:uid="{00000000-0005-0000-0000-000063140000}"/>
    <cellStyle name="Currency 2 3" xfId="5598" xr:uid="{00000000-0005-0000-0000-000064140000}"/>
    <cellStyle name="Currency 2 3 2" xfId="6173" xr:uid="{00000000-0005-0000-0000-000065140000}"/>
    <cellStyle name="Currency 2 3 2 2" xfId="10069" xr:uid="{64AAB0EC-AA72-4E24-8E68-B34D642F6AC7}"/>
    <cellStyle name="Currency 2 3 2_Published_values" xfId="12352" xr:uid="{2BD81BA5-C8CB-4287-8168-D4440B02F3B4}"/>
    <cellStyle name="Currency 2 3 3" xfId="9296" xr:uid="{00000000-0005-0000-0000-000066140000}"/>
    <cellStyle name="Currency 2 3 3 2" xfId="10070" xr:uid="{80EE9070-97AB-49DF-A31E-3CAD36299876}"/>
    <cellStyle name="Currency 2 3 3_Published_values" xfId="12353" xr:uid="{8B7C65EB-9B85-4527-918E-F4AEC3187ED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Published_values" xfId="12354" xr:uid="{71E6071C-C155-44E6-8DBC-E577E2C3CDD9}"/>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Published_values" xfId="12355" xr:uid="{1BA0000D-C3BC-4E88-B42D-0E91661629BE}"/>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_11. BS" xfId="10698" xr:uid="{D7D11A6C-1BB1-4AB7-A773-CDF24CF12458}"/>
    <cellStyle name="Currency 2 6" xfId="5964" xr:uid="{00000000-0005-0000-0000-00006B140000}"/>
    <cellStyle name="Currency 2 6 2" xfId="10073" xr:uid="{7D38CBC6-6ED1-4105-89BC-A8132640A4F3}"/>
    <cellStyle name="Currency 2 6_Published_values" xfId="12356" xr:uid="{653F3406-9EAC-4E59-9220-E709695EC827}"/>
    <cellStyle name="Currency 2 7" xfId="9232" xr:uid="{00000000-0005-0000-0000-00006C140000}"/>
    <cellStyle name="Currency 2 7 2" xfId="10074" xr:uid="{4989C2FA-2393-4583-A955-38FC12F12E47}"/>
    <cellStyle name="Currency 2 7_Published_values" xfId="12357" xr:uid="{0C385389-77DE-48EF-B8F7-7F19450EFA32}"/>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Published_values" xfId="12358" xr:uid="{533623AC-355C-4D71-A57E-079A03CDA7CF}"/>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Published_values" xfId="12359" xr:uid="{C1ED0128-527E-461A-9E15-5101B887F512}"/>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_FinStat_values" xfId="12169" xr:uid="{0030BDA2-7F69-4983-86BD-1B06690E79F1}"/>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Published_values" xfId="12360" xr:uid="{A67D4033-C99C-4AAA-9F2C-B30BFE7B7E3A}"/>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Published_values" xfId="12361" xr:uid="{22C5803B-36C2-4D5F-B55E-288126566F9E}"/>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Published_values" xfId="12362" xr:uid="{1627D5A0-2666-4582-B50E-28C1483EED9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Published_values" xfId="12363" xr:uid="{7C23A619-029A-4FE9-B67F-AC813DD3A20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Published_values" xfId="12364" xr:uid="{A9D3AE9F-5196-413E-8E51-F9F3D13F5FCC}"/>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Published_values" xfId="12365" xr:uid="{E77A05BA-7BF9-4C3A-A19A-DD585DEA7122}"/>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Published_values" xfId="12366" xr:uid="{BB8E34B2-8F8C-4466-A447-7246562F755B}"/>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Published_values" xfId="12367" xr:uid="{38398B51-7150-4BE7-AA46-8A541688DBA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2" xfId="5965" xr:uid="{00000000-0005-0000-0000-000029170000}"/>
    <cellStyle name="Normal 10 16 2 2" xfId="10085" xr:uid="{5EC2960E-D218-4D8E-BB57-F8C871F35856}"/>
    <cellStyle name="Normal 10 16 2_Published_values" xfId="12368" xr:uid="{B5192B7C-025C-44A5-9367-33C8DA3ACF45}"/>
    <cellStyle name="Normal 10 16 3" xfId="9233" xr:uid="{00000000-0005-0000-0000-00002A170000}"/>
    <cellStyle name="Normal 10 16 3 2" xfId="10086" xr:uid="{3F8FB5C8-26C1-4CD7-8922-5EAB2F244DC8}"/>
    <cellStyle name="Normal 10 16 3_Published_values" xfId="12369" xr:uid="{53663BC1-E267-4C7B-B1B8-01D749B60656}"/>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_11. BS" xfId="10787" xr:uid="{20742AB2-7542-4860-89BD-203B594EB9CE}"/>
    <cellStyle name="Normal 10 17" xfId="5601" xr:uid="{00000000-0005-0000-0000-00002B170000}"/>
    <cellStyle name="Normal 10 17 2" xfId="10087" xr:uid="{BB30C34A-226D-41E1-8DE5-AA981E4D701E}"/>
    <cellStyle name="Normal 10 17_Published_values" xfId="12370" xr:uid="{103AA720-A70B-4FB3-A603-12CDCD1DEAC4}"/>
    <cellStyle name="Normal 10 18" xfId="5733" xr:uid="{00000000-0005-0000-0000-00002C170000}"/>
    <cellStyle name="Normal 10 18 2" xfId="10088" xr:uid="{DFCAFCB9-F5E7-42C1-B4DE-8C27C9E0786C}"/>
    <cellStyle name="Normal 10 18_Published_values" xfId="12371" xr:uid="{E94FF0E0-FE67-44B6-8835-53FD6DA51048}"/>
    <cellStyle name="Normal 10 19" xfId="9096" xr:uid="{00000000-0005-0000-0000-00002D170000}"/>
    <cellStyle name="Normal 10 19 2" xfId="10089" xr:uid="{87DA1589-8098-4689-A98F-70A54E9EB681}"/>
    <cellStyle name="Normal 10 19_Published_values" xfId="12372" xr:uid="{C24EAD9E-9B36-449A-86BA-7FA5DD6F18B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2" xfId="1544" xr:uid="{00000000-0005-0000-0000-00002F170000}"/>
    <cellStyle name="Normal 10 2 2 2" xfId="1545" xr:uid="{00000000-0005-0000-0000-000030170000}"/>
    <cellStyle name="Normal 10 2 2 2 2" xfId="5604" xr:uid="{00000000-0005-0000-0000-000031170000}"/>
    <cellStyle name="Normal 10 2 2 2 2 2" xfId="10090" xr:uid="{76DD98BB-70F9-450C-9C5F-5CEB4A4F7351}"/>
    <cellStyle name="Normal 10 2 2 2 2_Published_values" xfId="12373" xr:uid="{DDDF9FAF-03FF-4847-85A9-4BE5180EEBD0}"/>
    <cellStyle name="Normal 10 2 2 2 3" xfId="5968" xr:uid="{00000000-0005-0000-0000-000032170000}"/>
    <cellStyle name="Normal 10 2 2 2 3 2" xfId="10091" xr:uid="{FBE4F6DB-EF89-4B28-BFE3-DDB0A0DC26CB}"/>
    <cellStyle name="Normal 10 2 2 2 3_Published_values" xfId="12374" xr:uid="{22DA35A0-BC58-4EF2-8DB1-232D94FB6E05}"/>
    <cellStyle name="Normal 10 2 2 2 4" xfId="9236" xr:uid="{00000000-0005-0000-0000-000033170000}"/>
    <cellStyle name="Normal 10 2 2 2 4 2" xfId="10092" xr:uid="{AF4C047D-86E6-474F-87AB-13C0530B7E70}"/>
    <cellStyle name="Normal 10 2 2 2 4_Published_values" xfId="12375" xr:uid="{BB43ED29-EA51-4B99-A5BC-8AA55F3741B7}"/>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_11. BS" xfId="10790" xr:uid="{B3C37583-4AD9-461A-A9C2-83AC7CCC2F1D}"/>
    <cellStyle name="Normal 10 2 2 3" xfId="5603" xr:uid="{00000000-0005-0000-0000-000034170000}"/>
    <cellStyle name="Normal 10 2 2 3 2" xfId="10093" xr:uid="{C196700A-1123-41FD-A2D1-2B9FFF2390A7}"/>
    <cellStyle name="Normal 10 2 2 3_Published_values" xfId="12376" xr:uid="{191884AE-4771-4E3F-A57F-4A019193827A}"/>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Published_values" xfId="12377" xr:uid="{7E4797B5-E2EC-4F7C-8E04-77BABD2EE154}"/>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_11. BS" xfId="10789" xr:uid="{6B35519B-B923-4BA9-BDF9-15A190CE0974}"/>
    <cellStyle name="Normal 10 2 3" xfId="1546" xr:uid="{00000000-0005-0000-0000-000038170000}"/>
    <cellStyle name="Normal 10 2 3 2" xfId="1547" xr:uid="{00000000-0005-0000-0000-000039170000}"/>
    <cellStyle name="Normal 10 2 3 2 2" xfId="5606" xr:uid="{00000000-0005-0000-0000-00003A170000}"/>
    <cellStyle name="Normal 10 2 3 2 2 2" xfId="10096" xr:uid="{AD73053B-AA74-4167-95DC-DAACCF86B54D}"/>
    <cellStyle name="Normal 10 2 3 2 2_Published_values" xfId="12378" xr:uid="{AECF8917-A91E-48BC-AA54-94F22CCE1DD7}"/>
    <cellStyle name="Normal 10 2 3 2 3" xfId="5970" xr:uid="{00000000-0005-0000-0000-00003B170000}"/>
    <cellStyle name="Normal 10 2 3 2 3 2" xfId="10097" xr:uid="{1C3C370B-7743-47D6-8C7B-B55DBF577B24}"/>
    <cellStyle name="Normal 10 2 3 2 3_Published_values" xfId="12379" xr:uid="{55AD3CC7-D9E2-47DD-A37E-0D68F2230056}"/>
    <cellStyle name="Normal 10 2 3 2 4" xfId="9238" xr:uid="{00000000-0005-0000-0000-00003C170000}"/>
    <cellStyle name="Normal 10 2 3 2 4 2" xfId="10098" xr:uid="{FB58710A-563B-4319-BFC9-1FC0C46912CD}"/>
    <cellStyle name="Normal 10 2 3 2 4_Published_values" xfId="12380" xr:uid="{419F8CFC-20C5-465D-A185-D08F96F90EC7}"/>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_11. BS" xfId="10793" xr:uid="{953CB280-4424-4222-A0EF-7DC469BBBEFD}"/>
    <cellStyle name="Normal 10 2 3 3" xfId="5605" xr:uid="{00000000-0005-0000-0000-00003D170000}"/>
    <cellStyle name="Normal 10 2 3 3 2" xfId="10099" xr:uid="{6DFAC3A8-FDCB-4249-8128-5F3F5064BB4C}"/>
    <cellStyle name="Normal 10 2 3 3_Published_values" xfId="12381" xr:uid="{14E8A446-5189-4BB2-B530-A5D35859AFA3}"/>
    <cellStyle name="Normal 10 2 3 4" xfId="5969" xr:uid="{00000000-0005-0000-0000-00003E170000}"/>
    <cellStyle name="Normal 10 2 3 4 2" xfId="10100" xr:uid="{A8D0E10F-1873-4DA9-BEA1-03EB594920FE}"/>
    <cellStyle name="Normal 10 2 3 4_Published_values" xfId="12382" xr:uid="{08A65581-C58E-46A4-85E7-36AFA751A6E9}"/>
    <cellStyle name="Normal 10 2 3 5" xfId="9237" xr:uid="{00000000-0005-0000-0000-00003F170000}"/>
    <cellStyle name="Normal 10 2 3 5 2" xfId="10101" xr:uid="{AF07D3B9-A63B-46D3-B5B1-E128DA01451D}"/>
    <cellStyle name="Normal 10 2 3 5_Published_values" xfId="12383" xr:uid="{F2708BA3-139E-4947-B51F-E664813EFFCF}"/>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_11. BS" xfId="10792" xr:uid="{CA587276-9EB6-42C8-B385-1B78F0F679B6}"/>
    <cellStyle name="Normal 10 2 4" xfId="1548" xr:uid="{00000000-0005-0000-0000-000041170000}"/>
    <cellStyle name="Normal 10 2 4 2" xfId="5607" xr:uid="{00000000-0005-0000-0000-000042170000}"/>
    <cellStyle name="Normal 10 2 4 2 2" xfId="10102" xr:uid="{8FDA40C0-2983-4C00-A100-E8F8A88F45AD}"/>
    <cellStyle name="Normal 10 2 4 2_Published_values" xfId="12384" xr:uid="{EA27B1A3-EF5D-41AA-BF87-FD2ABACEFBDF}"/>
    <cellStyle name="Normal 10 2 4 3" xfId="5971" xr:uid="{00000000-0005-0000-0000-000043170000}"/>
    <cellStyle name="Normal 10 2 4 3 2" xfId="10103" xr:uid="{9E921F4F-CC2D-4B64-94F4-C064F8CAF25C}"/>
    <cellStyle name="Normal 10 2 4 3_Published_values" xfId="12385" xr:uid="{22D1C39C-CE3C-4D6C-B0C0-EA3827BAC3B9}"/>
    <cellStyle name="Normal 10 2 4 4" xfId="9239" xr:uid="{00000000-0005-0000-0000-000044170000}"/>
    <cellStyle name="Normal 10 2 4 4 2" xfId="10104" xr:uid="{151E87E9-876E-4FAF-82E8-6A1411BAA5FE}"/>
    <cellStyle name="Normal 10 2 4 4_Published_values" xfId="12386" xr:uid="{FC247C03-E296-4ED0-B1CB-0681C51C254E}"/>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_11. BS" xfId="10794" xr:uid="{758C5C2D-1240-4C37-8FF7-80450C2619ED}"/>
    <cellStyle name="Normal 10 2 5" xfId="1549" xr:uid="{00000000-0005-0000-0000-000045170000}"/>
    <cellStyle name="Normal 10 2 5 2" xfId="5608" xr:uid="{00000000-0005-0000-0000-000046170000}"/>
    <cellStyle name="Normal 10 2 5 2 2" xfId="10105" xr:uid="{36F4B405-888E-47B7-A261-8905177CA531}"/>
    <cellStyle name="Normal 10 2 5 2_Published_values" xfId="12387" xr:uid="{776C5E05-781B-48AD-96CC-E163763272FD}"/>
    <cellStyle name="Normal 10 2 5 3" xfId="5972" xr:uid="{00000000-0005-0000-0000-000047170000}"/>
    <cellStyle name="Normal 10 2 5 3 2" xfId="10106" xr:uid="{39031654-5E51-4862-AE90-ACEAEBCEEF91}"/>
    <cellStyle name="Normal 10 2 5 3_Published_values" xfId="12388" xr:uid="{750D060F-AF7D-4081-AE12-A66B3167E975}"/>
    <cellStyle name="Normal 10 2 5 4" xfId="9240" xr:uid="{00000000-0005-0000-0000-000048170000}"/>
    <cellStyle name="Normal 10 2 5 4 2" xfId="10107" xr:uid="{F5D3DA51-9BBD-4004-A9F3-DB38EA54E608}"/>
    <cellStyle name="Normal 10 2 5 4_Published_values" xfId="12389" xr:uid="{0A63D38B-A2BE-4C59-BFD2-75BAE4C105D6}"/>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_11. BS" xfId="10795" xr:uid="{96384141-81DE-4656-B47E-1BE1EF87E54E}"/>
    <cellStyle name="Normal 10 2 6" xfId="1543" xr:uid="{00000000-0005-0000-0000-000049170000}"/>
    <cellStyle name="Normal 10 2 6 2" xfId="5966" xr:uid="{00000000-0005-0000-0000-00004A170000}"/>
    <cellStyle name="Normal 10 2 6 2 2" xfId="10108" xr:uid="{A44E6FA2-7AA4-480B-99CB-B1B66C1C0364}"/>
    <cellStyle name="Normal 10 2 6 2_Published_values" xfId="12390" xr:uid="{17312B37-3B9D-4775-867F-64BF5C791DF7}"/>
    <cellStyle name="Normal 10 2 6 3" xfId="9234" xr:uid="{00000000-0005-0000-0000-00004B170000}"/>
    <cellStyle name="Normal 10 2 6 3 2" xfId="10109" xr:uid="{0E6782D5-83E1-4EAD-8025-89A9BA3DD5D1}"/>
    <cellStyle name="Normal 10 2 6 3_Published_values" xfId="12391" xr:uid="{E2E1EC60-F457-4954-96C2-50DC4D5144DF}"/>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_11. BS" xfId="10796" xr:uid="{90D45AD1-9335-4EFE-BA68-7599296EFF7B}"/>
    <cellStyle name="Normal 10 2 7" xfId="5602" xr:uid="{00000000-0005-0000-0000-00004C170000}"/>
    <cellStyle name="Normal 10 2 7 2" xfId="10110" xr:uid="{086610F6-CCBC-40FB-B7AD-5DB15BB36172}"/>
    <cellStyle name="Normal 10 2 7_Published_values" xfId="12392" xr:uid="{5376760A-5E6E-4B77-8F57-F3875F9221C3}"/>
    <cellStyle name="Normal 10 2 8" xfId="5828" xr:uid="{00000000-0005-0000-0000-00004D170000}"/>
    <cellStyle name="Normal 10 2 8 2" xfId="10111" xr:uid="{3C21882A-2A1C-4BDE-9900-D456528B6178}"/>
    <cellStyle name="Normal 10 2 8_Published_values" xfId="12393" xr:uid="{0FA33D87-3E3B-49CA-86CB-A180BD74571C}"/>
    <cellStyle name="Normal 10 2 9" xfId="9137" xr:uid="{00000000-0005-0000-0000-00004E170000}"/>
    <cellStyle name="Normal 10 2 9 2" xfId="10112" xr:uid="{6E58D0D3-8D3D-4037-8AEE-D024889C8544}"/>
    <cellStyle name="Normal 10 2 9_Published_values" xfId="12394" xr:uid="{6E885498-2D94-4730-AC24-621FD081685D}"/>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2" xfId="5973" xr:uid="{00000000-0005-0000-0000-000074170000}"/>
    <cellStyle name="Normal 11 16 2 2" xfId="10113" xr:uid="{9A54D6B7-1E95-4E5E-8210-485FBA440467}"/>
    <cellStyle name="Normal 11 16 2_Published_values" xfId="12395" xr:uid="{066C8585-BCD7-446D-A22E-904146D18AAD}"/>
    <cellStyle name="Normal 11 16 3" xfId="9241" xr:uid="{00000000-0005-0000-0000-000075170000}"/>
    <cellStyle name="Normal 11 16 3 2" xfId="10114" xr:uid="{13AAE464-5453-494A-88C4-482A86B389B3}"/>
    <cellStyle name="Normal 11 16 3_Published_values" xfId="12396" xr:uid="{8DB5CC90-C101-4445-91E5-B08592E2519A}"/>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_11. BS" xfId="10799" xr:uid="{59B19D5C-9122-4CC1-936D-E99D324CD5F0}"/>
    <cellStyle name="Normal 11 17" xfId="5609" xr:uid="{00000000-0005-0000-0000-000076170000}"/>
    <cellStyle name="Normal 11 17 2" xfId="10115" xr:uid="{B78CD0EF-643D-467C-9C7E-28DC40D80A0D}"/>
    <cellStyle name="Normal 11 17_Published_values" xfId="12397" xr:uid="{76E6254C-8BAA-4F05-92DD-DAC1DB512ED4}"/>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2" xfId="5974" xr:uid="{00000000-0005-0000-0000-00007C170000}"/>
    <cellStyle name="Normal 11 2 13 2 2" xfId="10116" xr:uid="{E2703715-7C83-467B-9D02-993330138654}"/>
    <cellStyle name="Normal 11 2 13 2_Published_values" xfId="12398" xr:uid="{A8E0019B-10AB-4968-96A7-458656437746}"/>
    <cellStyle name="Normal 11 2 13 3" xfId="9242" xr:uid="{00000000-0005-0000-0000-00007D170000}"/>
    <cellStyle name="Normal 11 2 13 3 2" xfId="10117" xr:uid="{5A059382-3F31-4180-B849-36C1C78044AC}"/>
    <cellStyle name="Normal 11 2 13 3_Published_values" xfId="12399" xr:uid="{42F86BD3-5ED7-46BF-8C2C-7B5DC5EE5518}"/>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_11. BS" xfId="10800" xr:uid="{CB2E6EF1-4510-422E-9831-EAC64B56CDA3}"/>
    <cellStyle name="Normal 11 2 14" xfId="5610" xr:uid="{00000000-0005-0000-0000-00007E170000}"/>
    <cellStyle name="Normal 11 2 14 2" xfId="10118" xr:uid="{4AA6FE12-094F-4C89-A23F-831CCEA77296}"/>
    <cellStyle name="Normal 11 2 14_Published_values" xfId="12400" xr:uid="{B4F65756-9F69-47E8-B89D-7C7276DD8CC7}"/>
    <cellStyle name="Normal 11 2 2" xfId="1553" xr:uid="{00000000-0005-0000-0000-00007F170000}"/>
    <cellStyle name="Normal 11 2 2 2" xfId="5611" xr:uid="{00000000-0005-0000-0000-000080170000}"/>
    <cellStyle name="Normal 11 2 2 2 2" xfId="10119" xr:uid="{9D0D72D8-F502-47AF-89B4-47F4BD40DE1D}"/>
    <cellStyle name="Normal 11 2 2 2_Published_values" xfId="12401" xr:uid="{8F0E0F49-3118-42FB-B952-139B7E6E6E5A}"/>
    <cellStyle name="Normal 11 2 2 3" xfId="5975" xr:uid="{00000000-0005-0000-0000-000081170000}"/>
    <cellStyle name="Normal 11 2 2 3 2" xfId="10120" xr:uid="{12550B44-89F6-4DE8-8DD7-7A13A2AF7B2B}"/>
    <cellStyle name="Normal 11 2 2 3_Published_values" xfId="12402" xr:uid="{0A8EE12D-2977-42F9-9C1D-F087D5B6519D}"/>
    <cellStyle name="Normal 11 2 2 4" xfId="9243" xr:uid="{00000000-0005-0000-0000-000082170000}"/>
    <cellStyle name="Normal 11 2 2 4 2" xfId="10121" xr:uid="{FEF7F4C5-E969-4132-A458-F5EE0B29CCAC}"/>
    <cellStyle name="Normal 11 2 2 4_Published_values" xfId="12403" xr:uid="{3BC405B6-E903-43AF-BD3E-8A6D0600AE3F}"/>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2" xfId="5612" xr:uid="{00000000-0005-0000-0000-00008C170000}"/>
    <cellStyle name="Normal 11 3 2 2" xfId="10122" xr:uid="{D3E48C96-DE04-4EE8-A47C-24E1E8BFFC81}"/>
    <cellStyle name="Normal 11 3 2_Published_values" xfId="12404" xr:uid="{F30F538E-39E8-41D6-B24A-5F36939AA0DB}"/>
    <cellStyle name="Normal 11 3 3" xfId="5976" xr:uid="{00000000-0005-0000-0000-00008D170000}"/>
    <cellStyle name="Normal 11 3 3 2" xfId="10123" xr:uid="{42BA5B0B-DDF4-46EC-97E2-8E359501932E}"/>
    <cellStyle name="Normal 11 3 3_Published_values" xfId="12405" xr:uid="{DFB16108-391E-4980-80B3-1C7B1D57D2E1}"/>
    <cellStyle name="Normal 11 3 4" xfId="9244" xr:uid="{00000000-0005-0000-0000-00008E170000}"/>
    <cellStyle name="Normal 11 3 4 2" xfId="10124" xr:uid="{78D18D27-3EF8-4522-898D-47FCD4CA06AC}"/>
    <cellStyle name="Normal 11 3 4_Published_values" xfId="12406" xr:uid="{B5293E1A-281F-49BA-B878-ACAE817365A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2" xfId="5977" xr:uid="{00000000-0005-0000-0000-0000A8170000}"/>
    <cellStyle name="Normal 12 16 2 2" xfId="10125" xr:uid="{7C5E190F-06B1-4285-9DD4-83BF647D1ED2}"/>
    <cellStyle name="Normal 12 16 2_Published_values" xfId="12407" xr:uid="{3FF98CD9-D75A-4423-8092-671ECDBAAAB1}"/>
    <cellStyle name="Normal 12 16 3" xfId="9245" xr:uid="{00000000-0005-0000-0000-0000A9170000}"/>
    <cellStyle name="Normal 12 16 3 2" xfId="10126" xr:uid="{E214388D-7A8A-455E-98F0-35FD1025507D}"/>
    <cellStyle name="Normal 12 16 3_Published_values" xfId="12408" xr:uid="{FC301D16-ECD8-486C-ACCA-7BDB5ABEABF2}"/>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_11. BS" xfId="10803" xr:uid="{A88C5B5D-C013-48AF-BF16-541F3A8DEFB7}"/>
    <cellStyle name="Normal 12 17" xfId="5613" xr:uid="{00000000-0005-0000-0000-0000AA170000}"/>
    <cellStyle name="Normal 12 17 2" xfId="10127" xr:uid="{6C507D98-FB92-45A5-995F-A124BACC6233}"/>
    <cellStyle name="Normal 12 17_Published_values" xfId="12409" xr:uid="{ADB82A6D-B270-4808-B887-861929CFF3D2}"/>
    <cellStyle name="Normal 12 2" xfId="1557" xr:uid="{00000000-0005-0000-0000-0000AB170000}"/>
    <cellStyle name="Normal 12 2 2" xfId="5614" xr:uid="{00000000-0005-0000-0000-0000AC170000}"/>
    <cellStyle name="Normal 12 2 2 2" xfId="10128" xr:uid="{82C03339-0895-4897-8DD2-7BBA8BC72B03}"/>
    <cellStyle name="Normal 12 2 2_Published_values" xfId="12410" xr:uid="{C7CEA4B2-F570-4BD6-9348-C1220BBC1BAD}"/>
    <cellStyle name="Normal 12 2 3" xfId="5978" xr:uid="{00000000-0005-0000-0000-0000AD170000}"/>
    <cellStyle name="Normal 12 2 3 2" xfId="10129" xr:uid="{84186C79-2AC9-4CD2-A651-A2651CEB5BDA}"/>
    <cellStyle name="Normal 12 2 3_Published_values" xfId="12411" xr:uid="{C04B3DE7-1BE8-4FD4-A057-65E1E67D7DFA}"/>
    <cellStyle name="Normal 12 2 4" xfId="9246" xr:uid="{00000000-0005-0000-0000-0000AE170000}"/>
    <cellStyle name="Normal 12 2 4 2" xfId="10130" xr:uid="{A9158256-4D28-4EEE-8FCC-CBC5EBEF5D22}"/>
    <cellStyle name="Normal 12 2 4_Published_values" xfId="12412" xr:uid="{09C72AAD-3B98-4B58-9BFA-5DCC9AC234E9}"/>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2" xfId="5979" xr:uid="{00000000-0005-0000-0000-0000C9170000}"/>
    <cellStyle name="Normal 13 16 2 2" xfId="10131" xr:uid="{8752233F-F792-4A1A-988D-5CFB840FFEF4}"/>
    <cellStyle name="Normal 13 16 2_Published_values" xfId="12413" xr:uid="{3B081C1B-EA74-428A-B44D-5ED76A7B6E2A}"/>
    <cellStyle name="Normal 13 16 3" xfId="9247" xr:uid="{00000000-0005-0000-0000-0000CA170000}"/>
    <cellStyle name="Normal 13 16 3 2" xfId="10132" xr:uid="{F648C55C-6C89-4C80-A47A-C428D1AB6A76}"/>
    <cellStyle name="Normal 13 16 3_Published_values" xfId="12414" xr:uid="{65D73490-EF76-4FDA-A285-CB048F04590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_11. BS" xfId="10805" xr:uid="{130B452D-E284-4A7F-8B65-AC0A172599A3}"/>
    <cellStyle name="Normal 13 17" xfId="5615" xr:uid="{00000000-0005-0000-0000-0000CB170000}"/>
    <cellStyle name="Normal 13 17 2" xfId="10133" xr:uid="{B5BB885A-68C9-4D40-B781-9EF9FF14D65B}"/>
    <cellStyle name="Normal 13 17_Published_values" xfId="12415" xr:uid="{6305F15F-D468-4420-8D17-43E38D64E4B0}"/>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Published_values" xfId="12416" xr:uid="{81ABB0A8-CDF2-4B4C-96E4-10741A23B3A3}"/>
    <cellStyle name="Normal 192" xfId="9087" xr:uid="{00000000-0005-0000-0000-000079180000}"/>
    <cellStyle name="Normal 192 2" xfId="10135" xr:uid="{5496099C-7967-482D-99FD-436C8584F201}"/>
    <cellStyle name="Normal 192_Published_values" xfId="12417" xr:uid="{BE10FC78-A38D-40C3-83F7-EDAB535653AF}"/>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Published_values" xfId="12418" xr:uid="{C8F075F4-D22C-4124-BEB4-5AA062A0984D}"/>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Published_values" xfId="12419" xr:uid="{23134D04-7853-4196-933E-7CBE71C18C1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2" xfId="1631" xr:uid="{00000000-0005-0000-0000-0000CF190000}"/>
    <cellStyle name="Normal 3 2 3 2 2" xfId="5618" xr:uid="{00000000-0005-0000-0000-0000D0190000}"/>
    <cellStyle name="Normal 3 2 3 2 2 2" xfId="10138" xr:uid="{473A11D5-6762-4079-9D56-F46D388952D6}"/>
    <cellStyle name="Normal 3 2 3 2 2_Published_values" xfId="12420" xr:uid="{22BB7C36-32C3-4149-AA9A-24A4393BE028}"/>
    <cellStyle name="Normal 3 2 3 2 3" xfId="5981" xr:uid="{00000000-0005-0000-0000-0000D1190000}"/>
    <cellStyle name="Normal 3 2 3 2 3 2" xfId="10139" xr:uid="{01C496C9-0BD7-4A43-A970-6730EACD70CA}"/>
    <cellStyle name="Normal 3 2 3 2 3_Published_values" xfId="12421" xr:uid="{757D5D38-B1BA-4C75-AFEE-3D63D7C34AB6}"/>
    <cellStyle name="Normal 3 2 3 2 4" xfId="9249" xr:uid="{00000000-0005-0000-0000-0000D2190000}"/>
    <cellStyle name="Normal 3 2 3 2 4 2" xfId="10140" xr:uid="{26BF0155-BDB5-4A75-9463-4D89D271046C}"/>
    <cellStyle name="Normal 3 2 3 2 4_Published_values" xfId="12422" xr:uid="{4EC96B70-F517-4869-BE55-D37D85FC9250}"/>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_11. BS" xfId="10831" xr:uid="{229C8C9B-B5E1-4630-B214-81EC81CB1597}"/>
    <cellStyle name="Normal 3 2 3 3" xfId="1632" xr:uid="{00000000-0005-0000-0000-0000D3190000}"/>
    <cellStyle name="Normal 3 2 3 3 2" xfId="5619" xr:uid="{00000000-0005-0000-0000-0000D4190000}"/>
    <cellStyle name="Normal 3 2 3 3 2 2" xfId="10141" xr:uid="{06AC606A-185B-4462-8705-C0CB17F5DB22}"/>
    <cellStyle name="Normal 3 2 3 3 2_Published_values" xfId="12423" xr:uid="{C63615E9-058C-4447-8797-BF70E57B490E}"/>
    <cellStyle name="Normal 3 2 3 3 3" xfId="5982" xr:uid="{00000000-0005-0000-0000-0000D5190000}"/>
    <cellStyle name="Normal 3 2 3 3 3 2" xfId="10142" xr:uid="{6EEF6736-2F9F-46D8-AF40-E97AEAE53614}"/>
    <cellStyle name="Normal 3 2 3 3 3_Published_values" xfId="12424" xr:uid="{5914F7AA-CFFE-4100-AC5B-16EC3E56863D}"/>
    <cellStyle name="Normal 3 2 3 3 4" xfId="9250" xr:uid="{00000000-0005-0000-0000-0000D6190000}"/>
    <cellStyle name="Normal 3 2 3 3 4 2" xfId="10143" xr:uid="{C3D9341A-12C9-4039-9CA8-0FEDCF477D81}"/>
    <cellStyle name="Normal 3 2 3 3 4_Published_values" xfId="12425" xr:uid="{4787DF99-0E36-4DEE-8E29-9760583A2A39}"/>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Published_values" xfId="12426" xr:uid="{4CB326A5-5257-44EC-BEAC-1D692C14D6A9}"/>
    <cellStyle name="Normal 3 2 3 4_11. BS" xfId="10833" xr:uid="{5FFC2AF3-E502-442E-A0F7-63532E511507}"/>
    <cellStyle name="Normal 3 2 3 5" xfId="5980" xr:uid="{00000000-0005-0000-0000-0000D9190000}"/>
    <cellStyle name="Normal 3 2 3 5 2" xfId="10145" xr:uid="{09008CB2-10F2-4A18-9829-35C259C69DB3}"/>
    <cellStyle name="Normal 3 2 3 5_Published_values" xfId="12427" xr:uid="{9FA4E730-6CB3-4BC8-A825-60E722984538}"/>
    <cellStyle name="Normal 3 2 3 6" xfId="9248" xr:uid="{00000000-0005-0000-0000-0000DA190000}"/>
    <cellStyle name="Normal 3 2 3 6 2" xfId="10146" xr:uid="{BBA5C356-DD2D-4C8D-8DA5-51295DAD4A9E}"/>
    <cellStyle name="Normal 3 2 3 6_Published_values" xfId="12428" xr:uid="{A767C70C-E4FD-436B-AF77-39A493DC570A}"/>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Published_values" xfId="12429" xr:uid="{DE7C11C9-EA12-4322-8FE4-95F3B759104B}"/>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2" xfId="5983" xr:uid="{00000000-0005-0000-0000-0000EA190000}"/>
    <cellStyle name="Normal 3 3 4 2 2" xfId="10148" xr:uid="{25646258-3CDA-4776-BA36-0CC6913670BF}"/>
    <cellStyle name="Normal 3 3 4 2_Published_values" xfId="12430" xr:uid="{40175DC6-69C0-4271-B0F4-B0B123A509F6}"/>
    <cellStyle name="Normal 3 3 4 3" xfId="9251" xr:uid="{00000000-0005-0000-0000-0000EB190000}"/>
    <cellStyle name="Normal 3 3 4 3 2" xfId="10149" xr:uid="{82B34B99-EC3C-426C-9609-0C9AEE3BB276}"/>
    <cellStyle name="Normal 3 3 4 3_Published_values" xfId="12431" xr:uid="{0430FF96-520A-43FE-8E5D-E8B54B7211C7}"/>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Published_values" xfId="12432" xr:uid="{E8D581F1-CC6B-4F11-8841-86C577177094}"/>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Published_values" xfId="12433" xr:uid="{C15DF53B-4A1D-4AC7-8090-90837AA6A75F}"/>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Published_values" xfId="12434" xr:uid="{63EE10AA-7E0B-4066-9C3C-885977EF5431}"/>
    <cellStyle name="Normal 3 4 7" xfId="9252" xr:uid="{00000000-0005-0000-0000-0000FC190000}"/>
    <cellStyle name="Normal 3 4 7 2" xfId="10153" xr:uid="{5D711026-4B8A-4B30-B9D6-500DD1C6FC8D}"/>
    <cellStyle name="Normal 3 4 7_Published_values" xfId="12435" xr:uid="{433CBA5C-31D4-4130-9482-25D49C715F28}"/>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2" xfId="5985" xr:uid="{00000000-0005-0000-0000-0000291A0000}"/>
    <cellStyle name="Normal 31 27 2 2" xfId="10154" xr:uid="{88682D3E-888B-43B1-A18E-286051FEB790}"/>
    <cellStyle name="Normal 31 27 2_Published_values" xfId="12436" xr:uid="{1A978971-28C3-48C1-8F36-A293D06CFA85}"/>
    <cellStyle name="Normal 31 27 3" xfId="9253" xr:uid="{00000000-0005-0000-0000-00002A1A0000}"/>
    <cellStyle name="Normal 31 27 3 2" xfId="10155" xr:uid="{B13C55B6-B1F7-4DCB-A1D6-48A9E1D33FE7}"/>
    <cellStyle name="Normal 31 27 3_Published_values" xfId="12437" xr:uid="{B0E4D2A1-064F-4617-9241-9AE6AABCAEBA}"/>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_11. BS" xfId="10844" xr:uid="{630F4E0E-07D2-4D55-AF5B-A24E0D82E21C}"/>
    <cellStyle name="Normal 31 28" xfId="5622" xr:uid="{00000000-0005-0000-0000-00002B1A0000}"/>
    <cellStyle name="Normal 31 28 2" xfId="10156" xr:uid="{33882B6C-3107-44F0-9BFB-278D61B660B9}"/>
    <cellStyle name="Normal 31 28_Published_values" xfId="12438" xr:uid="{8D55D80B-6B42-4961-B6FA-AC8AF8EAA001}"/>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Published_values" xfId="12439" xr:uid="{069DECD3-1B50-4294-BA52-1C1C5428AE98}"/>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Published_values" xfId="12440" xr:uid="{7B636D69-3099-4E19-9189-43F2DDE93A95}"/>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Published_values" xfId="12441" xr:uid="{EC653B65-FBF5-4649-8ABC-06052A8799CE}"/>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Published_values" xfId="12442" xr:uid="{3A4A93D5-0680-4887-8B9D-56430318651C}"/>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Published_values" xfId="12443" xr:uid="{897A5BD0-99D2-496F-9DE8-A0AFE50A0403}"/>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Published_values" xfId="12444" xr:uid="{E34BE4C2-27A9-4015-A352-54FDB316F81A}"/>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Published_values" xfId="12445" xr:uid="{6511AFD8-835C-43C0-A06D-6DCD6439963D}"/>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Published_values" xfId="12446" xr:uid="{E3458270-3F1F-4F13-A4D1-455E2BCF36E5}"/>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Published_values" xfId="12447" xr:uid="{380028EA-DE06-4B2F-9E3A-B65547077210}"/>
    <cellStyle name="Normal 40 5" xfId="9134" xr:uid="{00000000-0005-0000-0000-0000101B0000}"/>
    <cellStyle name="Normal 40 5 2" xfId="10166" xr:uid="{D8E538C8-FC4F-4130-8D72-7F27A82A546F}"/>
    <cellStyle name="Normal 40 5_Published_values" xfId="12448" xr:uid="{E883BA99-8F6A-44DB-9F0A-9CD27592480F}"/>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2" xfId="5623" xr:uid="{00000000-0005-0000-0000-0000711B0000}"/>
    <cellStyle name="Normal 58 2 2 2" xfId="10167" xr:uid="{CBF9757C-284B-4099-93FE-8907B1CCB881}"/>
    <cellStyle name="Normal 58 2 2_Published_values" xfId="12449" xr:uid="{13A3CA75-F91F-4474-9A37-3B6F3F9F0341}"/>
    <cellStyle name="Normal 58 2 3" xfId="5986" xr:uid="{00000000-0005-0000-0000-0000721B0000}"/>
    <cellStyle name="Normal 58 2 3 2" xfId="10168" xr:uid="{92EF30AD-35E6-4F22-9957-2268A6470092}"/>
    <cellStyle name="Normal 58 2 3_Published_values" xfId="12450" xr:uid="{37294197-B2BB-4F2F-95C9-AC3FE0333CE6}"/>
    <cellStyle name="Normal 58 2 4" xfId="9254" xr:uid="{00000000-0005-0000-0000-0000731B0000}"/>
    <cellStyle name="Normal 58 2 4 2" xfId="10169" xr:uid="{274A2C12-3DAC-47F8-A379-56131A9C386F}"/>
    <cellStyle name="Normal 58 2 4_Published_values" xfId="12451" xr:uid="{2EC90E77-E58C-440C-8132-470EA1DFEFD5}"/>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2" xfId="5624" xr:uid="{00000000-0005-0000-0000-0000CE220000}"/>
    <cellStyle name="Normal 72 2 2" xfId="10170" xr:uid="{5F90708D-1203-4E39-8F7D-236F0A546FEE}"/>
    <cellStyle name="Normal 72 2_Published_values" xfId="12452" xr:uid="{4AF30C17-934D-4720-B48F-E1BCAF2F1294}"/>
    <cellStyle name="Normal 72 3" xfId="5987" xr:uid="{00000000-0005-0000-0000-0000CF220000}"/>
    <cellStyle name="Normal 72 3 2" xfId="10171" xr:uid="{F577C155-D18D-4384-ACBE-1BA5DC1F0740}"/>
    <cellStyle name="Normal 72 3_Published_values" xfId="12453" xr:uid="{AD96CAE7-050D-4F81-9795-D6CBE68AEF81}"/>
    <cellStyle name="Normal 72 4" xfId="9255" xr:uid="{00000000-0005-0000-0000-0000D0220000}"/>
    <cellStyle name="Normal 72 4 2" xfId="10172" xr:uid="{9F14C764-FBDE-4884-BB3D-675B9755BFFD}"/>
    <cellStyle name="Normal 72 4_Published_values" xfId="12454" xr:uid="{A79CF58F-8B75-42DA-8BC3-1550C3896B08}"/>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2" xfId="634" xr:uid="{00000000-0005-0000-0000-0000E6220000}"/>
    <cellStyle name="Normal 8 2 2 2" xfId="1738" xr:uid="{00000000-0005-0000-0000-0000E7220000}"/>
    <cellStyle name="Normal 8 2 2 2 2" xfId="5990" xr:uid="{00000000-0005-0000-0000-0000E8220000}"/>
    <cellStyle name="Normal 8 2 2 2 2 2" xfId="10173" xr:uid="{280809C7-812D-4AE9-BC3C-9886B18BF0A3}"/>
    <cellStyle name="Normal 8 2 2 2 2_Published_values" xfId="12455" xr:uid="{981B47B4-CB69-4088-81FD-29C3AC18143A}"/>
    <cellStyle name="Normal 8 2 2 2 3" xfId="9258" xr:uid="{00000000-0005-0000-0000-0000E9220000}"/>
    <cellStyle name="Normal 8 2 2 2 3 2" xfId="10174" xr:uid="{32C8C0FB-DFD0-42F8-958E-11FE63F4B009}"/>
    <cellStyle name="Normal 8 2 2 2 3_Published_values" xfId="12456" xr:uid="{AF60829B-7DD9-4D35-B5CD-C3AE65BFA7FA}"/>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_11. BS" xfId="10940" xr:uid="{982BD6C3-4AF4-4EF6-8DE1-B0E145AC56E8}"/>
    <cellStyle name="Normal 8 2 2 3" xfId="5627" xr:uid="{00000000-0005-0000-0000-0000EA220000}"/>
    <cellStyle name="Normal 8 2 2 3 2" xfId="10175" xr:uid="{5C7C8CBD-231C-45A5-91FC-361694691256}"/>
    <cellStyle name="Normal 8 2 2 3_Published_values" xfId="12457" xr:uid="{E8AB4FCD-1157-499C-AAC4-5D0A30FBC9CB}"/>
    <cellStyle name="Normal 8 2 2 4" xfId="5829" xr:uid="{00000000-0005-0000-0000-0000EB220000}"/>
    <cellStyle name="Normal 8 2 2 4 2" xfId="10176" xr:uid="{A1E0A810-17C3-4FA3-A788-1F5A2BE58ACD}"/>
    <cellStyle name="Normal 8 2 2 4_Published_values" xfId="12458" xr:uid="{2C57096D-8A3D-4868-8AF0-16D0D5FB5774}"/>
    <cellStyle name="Normal 8 2 2 5" xfId="9138" xr:uid="{00000000-0005-0000-0000-0000EC220000}"/>
    <cellStyle name="Normal 8 2 2 5 2" xfId="10177" xr:uid="{3EFF6790-F9CE-4EA3-807A-04BDAA2A5A22}"/>
    <cellStyle name="Normal 8 2 2 5_Published_values" xfId="12459" xr:uid="{384C0947-E3FF-4102-9446-00D095641D33}"/>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_11. BS" xfId="10939" xr:uid="{AADDA5E4-C74A-40AE-A8A0-6E80229B7C5A}"/>
    <cellStyle name="Normal 8 2 3" xfId="1737" xr:uid="{00000000-0005-0000-0000-0000EE220000}"/>
    <cellStyle name="Normal 8 2 3 2" xfId="5989" xr:uid="{00000000-0005-0000-0000-0000EF220000}"/>
    <cellStyle name="Normal 8 2 3 2 2" xfId="10178" xr:uid="{49B4DA98-B373-45E9-A455-9B5BCECC8720}"/>
    <cellStyle name="Normal 8 2 3 2_Published_values" xfId="12460" xr:uid="{58EF5DF9-F5E3-4325-88AF-D9AF1EC2D0FB}"/>
    <cellStyle name="Normal 8 2 3 3" xfId="9257" xr:uid="{00000000-0005-0000-0000-0000F0220000}"/>
    <cellStyle name="Normal 8 2 3 3 2" xfId="10179" xr:uid="{75D7E084-D3B1-4D4C-8D52-D58AD0C4B624}"/>
    <cellStyle name="Normal 8 2 3 3_Published_values" xfId="12461" xr:uid="{0E89711B-8AEB-41B2-ACA6-41052EAD7BAC}"/>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Published_values" xfId="12462" xr:uid="{0AA441ED-F70A-4E5B-879E-C804A2CF271C}"/>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Published_values" xfId="12463" xr:uid="{6175A77B-2907-4CD5-865E-5A98EA1F887C}"/>
    <cellStyle name="Normal 8 2 7" xfId="9097" xr:uid="{00000000-0005-0000-0000-0000F5220000}"/>
    <cellStyle name="Normal 8 2 7 2" xfId="10182" xr:uid="{9AA8504B-DB2A-4A24-8C8F-B655FB6E9F6D}"/>
    <cellStyle name="Normal 8 2 7_Published_values" xfId="12464" xr:uid="{A33B4012-415B-4380-9A1D-823D482ACFAB}"/>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2" xfId="1740" xr:uid="{00000000-0005-0000-0000-0000F8220000}"/>
    <cellStyle name="Normal 8 3 2 2" xfId="5629" xr:uid="{00000000-0005-0000-0000-0000F9220000}"/>
    <cellStyle name="Normal 8 3 2 2 2" xfId="10183" xr:uid="{3A5F636B-9CB1-4B8D-8F82-70FF2399E039}"/>
    <cellStyle name="Normal 8 3 2 2_Published_values" xfId="12465" xr:uid="{08CA8A23-8FED-42A4-ACFA-94D70B4C76CD}"/>
    <cellStyle name="Normal 8 3 2 3" xfId="5992" xr:uid="{00000000-0005-0000-0000-0000FA220000}"/>
    <cellStyle name="Normal 8 3 2 3 2" xfId="10184" xr:uid="{B8D5ADED-C466-4D63-AB89-E317327D8ED8}"/>
    <cellStyle name="Normal 8 3 2 3_Published_values" xfId="12466" xr:uid="{B6FB3F22-5D75-41F6-A1A8-5FC82A82C118}"/>
    <cellStyle name="Normal 8 3 2 4" xfId="9260" xr:uid="{00000000-0005-0000-0000-0000FB220000}"/>
    <cellStyle name="Normal 8 3 2 4 2" xfId="10185" xr:uid="{93A3281A-9524-4956-B8B2-1E52F7D8822F}"/>
    <cellStyle name="Normal 8 3 2 4_Published_values" xfId="12467" xr:uid="{7685C618-2799-437E-88CC-D7A6272E11F5}"/>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_11. BS" xfId="10944" xr:uid="{0CC6710F-F614-4E8A-B754-709D6B56B393}"/>
    <cellStyle name="Normal 8 3 3" xfId="5628" xr:uid="{00000000-0005-0000-0000-0000FC220000}"/>
    <cellStyle name="Normal 8 3 3 2" xfId="10186" xr:uid="{74256188-71C7-4A50-914E-FA496830C397}"/>
    <cellStyle name="Normal 8 3 3_Published_values" xfId="12468" xr:uid="{E70FEA8D-BD97-4E84-8124-458098C5BD0A}"/>
    <cellStyle name="Normal 8 3 4" xfId="5991" xr:uid="{00000000-0005-0000-0000-0000FD220000}"/>
    <cellStyle name="Normal 8 3 4 2" xfId="10187" xr:uid="{45F88E4B-848C-4143-BB46-FED9AA90D141}"/>
    <cellStyle name="Normal 8 3 4_Published_values" xfId="12469" xr:uid="{FC4D14D6-9D99-43C2-A3D5-2683DCE007E6}"/>
    <cellStyle name="Normal 8 3 5" xfId="9259" xr:uid="{00000000-0005-0000-0000-0000FE220000}"/>
    <cellStyle name="Normal 8 3 5 2" xfId="10188" xr:uid="{3C8C6466-C7BE-48DD-BB9B-31BB0FB67453}"/>
    <cellStyle name="Normal 8 3 5_Published_values" xfId="12470" xr:uid="{2395ABBA-0C28-4225-BE66-B55C90642905}"/>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_11. BS" xfId="10943" xr:uid="{FBB28405-0072-4E3A-9DFD-0B402C7D1157}"/>
    <cellStyle name="Normal 8 4" xfId="1741" xr:uid="{00000000-0005-0000-0000-000000230000}"/>
    <cellStyle name="Normal 8 4 2" xfId="5630" xr:uid="{00000000-0005-0000-0000-000001230000}"/>
    <cellStyle name="Normal 8 4 2 2" xfId="10189" xr:uid="{A028FA2D-8471-4567-9048-737D34B5F41A}"/>
    <cellStyle name="Normal 8 4 2_Published_values" xfId="12471" xr:uid="{669DD88C-860E-410D-8899-74219BDFEB54}"/>
    <cellStyle name="Normal 8 4 3" xfId="5993" xr:uid="{00000000-0005-0000-0000-000002230000}"/>
    <cellStyle name="Normal 8 4 3 2" xfId="10190" xr:uid="{3F521C28-8ABE-4A32-8F13-A5C574238C4A}"/>
    <cellStyle name="Normal 8 4 3_Published_values" xfId="12472" xr:uid="{EE6405CB-79D1-4EF8-904C-7645ED034506}"/>
    <cellStyle name="Normal 8 4 4" xfId="9261" xr:uid="{00000000-0005-0000-0000-000003230000}"/>
    <cellStyle name="Normal 8 4 4 2" xfId="10191" xr:uid="{A2578F53-98D0-447C-9039-8619FFEE618C}"/>
    <cellStyle name="Normal 8 4 4_Published_values" xfId="12473" xr:uid="{5DF4563F-0302-4848-95E3-2D4C948BFA55}"/>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_11. BS" xfId="10945" xr:uid="{4EB75FEA-5A9B-4577-8FA8-B9DB81B7A0D9}"/>
    <cellStyle name="Normal 8 5" xfId="1742" xr:uid="{00000000-0005-0000-0000-000004230000}"/>
    <cellStyle name="Normal 8 5 2" xfId="5631" xr:uid="{00000000-0005-0000-0000-000005230000}"/>
    <cellStyle name="Normal 8 5 2 2" xfId="10192" xr:uid="{8B032CE9-0153-43C2-B375-DD2B7458B443}"/>
    <cellStyle name="Normal 8 5 2_Published_values" xfId="12474" xr:uid="{9DBAB5F9-6F60-4CA6-8111-FAD0EAC86ABE}"/>
    <cellStyle name="Normal 8 5 3" xfId="5994" xr:uid="{00000000-0005-0000-0000-000006230000}"/>
    <cellStyle name="Normal 8 5 3 2" xfId="10193" xr:uid="{656F718C-1D11-47E4-9B17-BA84CB37886F}"/>
    <cellStyle name="Normal 8 5 3_Published_values" xfId="12475" xr:uid="{20C3FAF2-BAFF-468A-83BD-15C4BBAF4772}"/>
    <cellStyle name="Normal 8 5 4" xfId="9262" xr:uid="{00000000-0005-0000-0000-000007230000}"/>
    <cellStyle name="Normal 8 5 4 2" xfId="10194" xr:uid="{84B6F12A-C01B-47D3-A563-6D5761AAB905}"/>
    <cellStyle name="Normal 8 5 4_Published_values" xfId="12476" xr:uid="{0691D217-1ABE-4A6A-B72F-23A68B5AA73A}"/>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_11. BS" xfId="10946" xr:uid="{07A77305-5A43-47DC-92D8-96E23AF097F3}"/>
    <cellStyle name="Normal 8 6" xfId="1743" xr:uid="{00000000-0005-0000-0000-000008230000}"/>
    <cellStyle name="Normal 8 7" xfId="1736" xr:uid="{00000000-0005-0000-0000-000009230000}"/>
    <cellStyle name="Normal 8 7 2" xfId="5988" xr:uid="{00000000-0005-0000-0000-00000A230000}"/>
    <cellStyle name="Normal 8 7 2 2" xfId="10195" xr:uid="{D48E9A69-DD30-4602-91FB-3B677D82BD47}"/>
    <cellStyle name="Normal 8 7 2_Published_values" xfId="12477" xr:uid="{34535AB6-CA22-4461-8627-29B843FA4F96}"/>
    <cellStyle name="Normal 8 7 3" xfId="9256" xr:uid="{00000000-0005-0000-0000-00000B230000}"/>
    <cellStyle name="Normal 8 7 3 2" xfId="10196" xr:uid="{8E624F6A-62E2-4B28-AA1E-BE69B12B0E69}"/>
    <cellStyle name="Normal 8 7 3_Published_values" xfId="12478" xr:uid="{AF7AB3D3-7F0D-42F8-9DAB-36B19BABCEBD}"/>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Published_values" xfId="12479" xr:uid="{66B3FBF6-7B80-4F43-8272-D0248E56D870}"/>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2" xfId="5710" xr:uid="{00000000-0005-0000-0000-000030230000}"/>
    <cellStyle name="Normal 9 3 2 2" xfId="10198" xr:uid="{A3260E83-EF38-4FDE-B520-0C93FA617B74}"/>
    <cellStyle name="Normal 9 3 2_Published_values" xfId="12480" xr:uid="{FC23C88B-8209-4DBE-91DF-3E49F06D59F7}"/>
    <cellStyle name="Normal 9 3 3" xfId="5827" xr:uid="{00000000-0005-0000-0000-000031230000}"/>
    <cellStyle name="Normal 9 3 3 2" xfId="10199" xr:uid="{32795683-B8CB-49CB-8EA0-E64595C8383E}"/>
    <cellStyle name="Normal 9 3 3_Published_values" xfId="12481" xr:uid="{E76994C6-7EDC-462B-921B-1480952F42F5}"/>
    <cellStyle name="Normal 9 3 4" xfId="9136" xr:uid="{00000000-0005-0000-0000-000032230000}"/>
    <cellStyle name="Normal 9 3 4 2" xfId="10200" xr:uid="{95DBD3F0-2653-4A91-B7FB-E5B30CF8A03C}"/>
    <cellStyle name="Normal 9 3 4_Published_values" xfId="12482" xr:uid="{47822A9F-BC2B-42D6-87F1-9FD2B2A93F7B}"/>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Published_values" xfId="12483" xr:uid="{CCDEF47B-BFAF-4F76-8122-3A017047801F}"/>
    <cellStyle name="Normal 9 9" xfId="9093" xr:uid="{00000000-0005-0000-0000-000038230000}"/>
    <cellStyle name="Normal 9 9 2" xfId="10202" xr:uid="{FFAD07C9-BB57-4614-974B-B37E097F46B9}"/>
    <cellStyle name="Normal 9 9_Published_values" xfId="12484" xr:uid="{712B77A3-624E-4871-86ED-4EEA788CD95F}"/>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2" xfId="5877" xr:uid="{00000000-0005-0000-0000-000041230000}"/>
    <cellStyle name="Normal 96 2 2" xfId="10203" xr:uid="{4FF6E56B-569C-42C4-9FE0-4DB48B407CBD}"/>
    <cellStyle name="Normal 96 2_Published_values" xfId="12485" xr:uid="{D4F49F1F-6693-4439-88C2-6D9E730F31F8}"/>
    <cellStyle name="Normal 96 3" xfId="9145" xr:uid="{00000000-0005-0000-0000-000042230000}"/>
    <cellStyle name="Normal 96 3 2" xfId="10204" xr:uid="{F95069E9-643C-405A-87B8-F437669AC6DF}"/>
    <cellStyle name="Normal 96 3_Published_values" xfId="12486" xr:uid="{15E44F3B-E56E-41CE-8FEF-D9448551C9F3}"/>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_11. BS" xfId="10953" xr:uid="{38F3FB82-8CF4-421B-89BE-B819B11E43CF}"/>
    <cellStyle name="Normal 97" xfId="1877" xr:uid="{00000000-0005-0000-0000-000043230000}"/>
    <cellStyle name="Normal 97 2" xfId="6013" xr:uid="{00000000-0005-0000-0000-000044230000}"/>
    <cellStyle name="Normal 97 2 2" xfId="10205" xr:uid="{27D0BEC3-1359-4476-BE85-3FFDBF57AE9F}"/>
    <cellStyle name="Normal 97 2_Published_values" xfId="12487" xr:uid="{8A7E4650-E72C-42C2-8330-DD8635FD49BE}"/>
    <cellStyle name="Normal 97 3" xfId="9281" xr:uid="{00000000-0005-0000-0000-000045230000}"/>
    <cellStyle name="Normal 97 3 2" xfId="10206" xr:uid="{3B9ECB25-1BB7-4AEC-936B-308D8FD602CA}"/>
    <cellStyle name="Normal 97 3_Published_values" xfId="12488" xr:uid="{3042D278-9A61-455C-9A8A-543A49C36F9A}"/>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2" xfId="1769" xr:uid="{00000000-0005-0000-0000-0000D8230000}"/>
    <cellStyle name="Note 5 2 2 2" xfId="5634" xr:uid="{00000000-0005-0000-0000-0000D9230000}"/>
    <cellStyle name="Note 5 2 2 2 2" xfId="10207" xr:uid="{1E14C6B7-1A47-43F2-B855-A1496F06F4B7}"/>
    <cellStyle name="Note 5 2 2 2_Published_values" xfId="12489" xr:uid="{4A10A24A-9F96-43DB-91DD-BF69F427277F}"/>
    <cellStyle name="Note 5 2 2 3" xfId="5997" xr:uid="{00000000-0005-0000-0000-0000DA230000}"/>
    <cellStyle name="Note 5 2 2 3 2" xfId="10208" xr:uid="{7D0678DC-C967-4B17-83EA-D3987A624D7B}"/>
    <cellStyle name="Note 5 2 2 3_Published_values" xfId="12490" xr:uid="{FB24482C-062E-4F1A-A293-E8C9B77F3783}"/>
    <cellStyle name="Note 5 2 2 4" xfId="9265" xr:uid="{00000000-0005-0000-0000-0000DB230000}"/>
    <cellStyle name="Note 5 2 2 4 2" xfId="10209" xr:uid="{1371AB48-F0E5-4011-8329-3E3DF7AADC32}"/>
    <cellStyle name="Note 5 2 2 4_Published_values" xfId="12491" xr:uid="{8041B936-74E5-4E41-BC0E-673DD0434218}"/>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_11. BS" xfId="10970" xr:uid="{BA8E8495-9048-4F29-B09C-142DF6359862}"/>
    <cellStyle name="Note 5 2 3" xfId="5633" xr:uid="{00000000-0005-0000-0000-0000DC230000}"/>
    <cellStyle name="Note 5 2 3 2" xfId="10210" xr:uid="{E7EACA34-1229-49CE-B8E5-026FB90CEDEE}"/>
    <cellStyle name="Note 5 2 3_Published_values" xfId="12492" xr:uid="{9509D134-3A3C-48E1-BE48-DAF6C211B374}"/>
    <cellStyle name="Note 5 2 4" xfId="5996" xr:uid="{00000000-0005-0000-0000-0000DD230000}"/>
    <cellStyle name="Note 5 2 4 2" xfId="10211" xr:uid="{B253B95F-81E0-4D95-8DE2-A9F56DA67200}"/>
    <cellStyle name="Note 5 2 4_Published_values" xfId="12493" xr:uid="{7ED1C977-70B7-46DB-BE16-1EAA59E1FE85}"/>
    <cellStyle name="Note 5 2 5" xfId="9264" xr:uid="{00000000-0005-0000-0000-0000DE230000}"/>
    <cellStyle name="Note 5 2 5 2" xfId="10212" xr:uid="{E6A79ECD-DE17-4FC9-A441-DC353FA836BD}"/>
    <cellStyle name="Note 5 2 5_Published_values" xfId="12494" xr:uid="{8FE8C8BD-9114-423E-ACE0-A49F550B29B9}"/>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_11. BS" xfId="10969" xr:uid="{72BB67E0-6618-486E-83F5-6F8F11092454}"/>
    <cellStyle name="Note 5 3" xfId="1770" xr:uid="{00000000-0005-0000-0000-0000E0230000}"/>
    <cellStyle name="Note 5 3 2" xfId="5635" xr:uid="{00000000-0005-0000-0000-0000E1230000}"/>
    <cellStyle name="Note 5 3 2 2" xfId="10213" xr:uid="{30F679FA-1830-41AF-8812-89835269304F}"/>
    <cellStyle name="Note 5 3 2_Published_values" xfId="12495" xr:uid="{59F0B4E6-3A8A-48D3-8A69-ABA0A5959F65}"/>
    <cellStyle name="Note 5 3 3" xfId="5998" xr:uid="{00000000-0005-0000-0000-0000E2230000}"/>
    <cellStyle name="Note 5 3 3 2" xfId="10214" xr:uid="{162F263F-FBF3-4ED9-AA14-B14F09E86BEE}"/>
    <cellStyle name="Note 5 3 3_Published_values" xfId="12496" xr:uid="{27F58693-A760-4559-90A9-910B5AA11DBB}"/>
    <cellStyle name="Note 5 3 4" xfId="9266" xr:uid="{00000000-0005-0000-0000-0000E3230000}"/>
    <cellStyle name="Note 5 3 4 2" xfId="10215" xr:uid="{9DFFB1E5-F838-4072-BB1D-57CD6939AA36}"/>
    <cellStyle name="Note 5 3 4_Published_values" xfId="12497" xr:uid="{05B7029A-1387-41CB-BBB2-B6AFA85601B3}"/>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_11. BS" xfId="10971" xr:uid="{ED2D357F-6E28-41DF-AEFD-C6C475E4BDC6}"/>
    <cellStyle name="Note 5 4" xfId="1771" xr:uid="{00000000-0005-0000-0000-0000E4230000}"/>
    <cellStyle name="Note 5 4 2" xfId="5636" xr:uid="{00000000-0005-0000-0000-0000E5230000}"/>
    <cellStyle name="Note 5 4 2 2" xfId="10216" xr:uid="{C87ABD9A-86F1-4E57-9A9A-1B6BE100D049}"/>
    <cellStyle name="Note 5 4 2_Published_values" xfId="12498" xr:uid="{706815FB-2FF6-4EA3-88DB-933A00A6E7D1}"/>
    <cellStyle name="Note 5 4 3" xfId="5999" xr:uid="{00000000-0005-0000-0000-0000E6230000}"/>
    <cellStyle name="Note 5 4 3 2" xfId="10217" xr:uid="{9C2B5DB5-0C04-47EC-A61E-06E1A5FB94ED}"/>
    <cellStyle name="Note 5 4 3_Published_values" xfId="12499" xr:uid="{E88D3AA0-E412-402E-A1C5-4F4B72AA6EDC}"/>
    <cellStyle name="Note 5 4 4" xfId="9267" xr:uid="{00000000-0005-0000-0000-0000E7230000}"/>
    <cellStyle name="Note 5 4 4 2" xfId="10218" xr:uid="{02AA1FD5-696E-4A72-ADD9-A7078FE46E6C}"/>
    <cellStyle name="Note 5 4 4_Published_values" xfId="12500" xr:uid="{65833E60-2A9F-45B2-816C-DF6170036C98}"/>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_11. BS" xfId="10972" xr:uid="{7F54ABED-DBCE-4BAF-A4CD-46CFDFB478B2}"/>
    <cellStyle name="Note 5 5" xfId="1767" xr:uid="{00000000-0005-0000-0000-0000E8230000}"/>
    <cellStyle name="Note 5 5 2" xfId="5995" xr:uid="{00000000-0005-0000-0000-0000E9230000}"/>
    <cellStyle name="Note 5 5 2 2" xfId="10219" xr:uid="{9AD6AF9A-1CA6-4070-9F5D-9519CED99DE4}"/>
    <cellStyle name="Note 5 5 2_Published_values" xfId="12501" xr:uid="{475FC860-533E-40D9-A76D-8D3127481D57}"/>
    <cellStyle name="Note 5 5 3" xfId="9263" xr:uid="{00000000-0005-0000-0000-0000EA230000}"/>
    <cellStyle name="Note 5 5 3 2" xfId="10220" xr:uid="{34782B21-850E-43A8-845D-F5F6AAE42152}"/>
    <cellStyle name="Note 5 5 3_Published_values" xfId="12502" xr:uid="{CDB30D95-D4E8-45FA-A0EC-AEB7639B2709}"/>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_11. BS" xfId="10973" xr:uid="{6EF7212B-C2F5-4CC9-B615-9B15C9DD37A8}"/>
    <cellStyle name="Note 5 6" xfId="5632" xr:uid="{00000000-0005-0000-0000-0000EB230000}"/>
    <cellStyle name="Note 5 6 2" xfId="10221" xr:uid="{EFA4FB39-EEBD-4E3A-9B6C-D90E758F93A0}"/>
    <cellStyle name="Note 5 6_Published_values" xfId="12503" xr:uid="{6FC028EE-AAF7-4835-B40C-95DB687145C3}"/>
    <cellStyle name="Note 5_11. BS" xfId="10968" xr:uid="{302F4E77-1A4D-4507-AE9C-4138BD1A3231}"/>
    <cellStyle name="Note 6" xfId="1772" xr:uid="{00000000-0005-0000-0000-0000ED230000}"/>
    <cellStyle name="Note 6 2" xfId="1773" xr:uid="{00000000-0005-0000-0000-0000EE230000}"/>
    <cellStyle name="Note 6 2 2" xfId="5638" xr:uid="{00000000-0005-0000-0000-0000EF230000}"/>
    <cellStyle name="Note 6 2 2 2" xfId="10222" xr:uid="{F051F356-D6B4-4E9F-80CB-FA3632A070C9}"/>
    <cellStyle name="Note 6 2 2_Published_values" xfId="12504" xr:uid="{2D08BF92-BF8E-483E-BDDC-9FC1513D2D30}"/>
    <cellStyle name="Note 6 2 3" xfId="6001" xr:uid="{00000000-0005-0000-0000-0000F0230000}"/>
    <cellStyle name="Note 6 2 3 2" xfId="10223" xr:uid="{54C7FCC9-3FF9-4A21-BB20-FAAD8E0295C1}"/>
    <cellStyle name="Note 6 2 3_Published_values" xfId="12505" xr:uid="{7A133C76-08EA-47A4-9A2C-11587747D9C6}"/>
    <cellStyle name="Note 6 2 4" xfId="9269" xr:uid="{00000000-0005-0000-0000-0000F1230000}"/>
    <cellStyle name="Note 6 2 4 2" xfId="10224" xr:uid="{2F8B9F85-F517-438D-805C-00C222FC1734}"/>
    <cellStyle name="Note 6 2 4_Published_values" xfId="12506" xr:uid="{D0B859D3-68C3-4109-BE42-A89EB14011B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_11. BS" xfId="10975" xr:uid="{4C7C08B9-E950-4705-AA3C-9C4CA84E725B}"/>
    <cellStyle name="Note 6 3" xfId="5637" xr:uid="{00000000-0005-0000-0000-0000F2230000}"/>
    <cellStyle name="Note 6 3 2" xfId="10225" xr:uid="{94388839-BFD0-495B-8A83-3957773E0088}"/>
    <cellStyle name="Note 6 3_Published_values" xfId="12507" xr:uid="{E1071D0C-B609-4550-82DF-51511A3F15C5}"/>
    <cellStyle name="Note 6 4" xfId="6000" xr:uid="{00000000-0005-0000-0000-0000F3230000}"/>
    <cellStyle name="Note 6 4 2" xfId="10226" xr:uid="{CA99F996-FC13-454C-B530-569B8FE9707B}"/>
    <cellStyle name="Note 6 4_Published_values" xfId="12508" xr:uid="{09385F7C-5544-417A-A3FB-05A5A91790AA}"/>
    <cellStyle name="Note 6 5" xfId="9268" xr:uid="{00000000-0005-0000-0000-0000F4230000}"/>
    <cellStyle name="Note 6 5 2" xfId="10227" xr:uid="{A4E2814A-38AE-4EC0-BC4F-9D1E7731A636}"/>
    <cellStyle name="Note 6 5_Published_values" xfId="12509" xr:uid="{43CA150D-0D1B-4A47-AAC6-E8ACA5C7399C}"/>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_11. BS" xfId="10974" xr:uid="{F1368C4D-E74A-44B2-8AEA-B944BB2D7585}"/>
    <cellStyle name="Note 7" xfId="1774" xr:uid="{00000000-0005-0000-0000-0000F6230000}"/>
    <cellStyle name="Note 7 10" xfId="11589" xr:uid="{38AEEEAD-B28F-467E-ADE1-9DE2C162876A}"/>
    <cellStyle name="Note 7 2" xfId="5639" xr:uid="{00000000-0005-0000-0000-0000F7230000}"/>
    <cellStyle name="Note 7 2 2" xfId="8656" xr:uid="{00000000-0005-0000-0000-0000F8230000}"/>
    <cellStyle name="Note 7 2 2 2" xfId="10228" xr:uid="{23CE620E-9F2A-4C03-9826-930ED13CB6D9}"/>
    <cellStyle name="Note 7 2 2_Published_values" xfId="12510" xr:uid="{A17640CB-E9C1-4CEA-A38C-67B9AE18BDDB}"/>
    <cellStyle name="Note 7 2_11. BS" xfId="10977" xr:uid="{4004CB2D-0BA6-47D9-990A-269C039EFA2A}"/>
    <cellStyle name="Note 7 3" xfId="6002" xr:uid="{00000000-0005-0000-0000-0000F9230000}"/>
    <cellStyle name="Note 7 3 2" xfId="10229" xr:uid="{7123E590-4D30-4B61-861E-4AE044463D69}"/>
    <cellStyle name="Note 7 3_Published_values" xfId="12511" xr:uid="{E24F5EA0-2A1D-4535-9415-E663AB04C285}"/>
    <cellStyle name="Note 7 4" xfId="9270" xr:uid="{00000000-0005-0000-0000-0000FA230000}"/>
    <cellStyle name="Note 7 4 2" xfId="10230" xr:uid="{C990E2EB-2949-4749-BF12-E26F56437EFB}"/>
    <cellStyle name="Note 7 4_Published_values" xfId="12512" xr:uid="{1BD055B4-B3AF-4041-9152-140E3F730FCB}"/>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2" xfId="1801" xr:uid="{00000000-0005-0000-0000-000079240000}"/>
    <cellStyle name="Percent 2 2 3 2 2" xfId="5642" xr:uid="{00000000-0005-0000-0000-00007A240000}"/>
    <cellStyle name="Percent 2 2 3 2 2 2" xfId="10231" xr:uid="{AFE0E1C2-71BD-43D3-A1B5-BD4156678EB4}"/>
    <cellStyle name="Percent 2 2 3 2 2_Published_values" xfId="12513" xr:uid="{9D781D3C-C181-42D6-B389-715882F6C1AA}"/>
    <cellStyle name="Percent 2 2 3 2 3" xfId="6005" xr:uid="{00000000-0005-0000-0000-00007B240000}"/>
    <cellStyle name="Percent 2 2 3 2 3 2" xfId="10232" xr:uid="{CE9EFB26-6E2B-4497-A9B0-CEB2431F9561}"/>
    <cellStyle name="Percent 2 2 3 2 3_Published_values" xfId="12514" xr:uid="{0A95804F-D20A-4BB1-A06F-C6D918B43F46}"/>
    <cellStyle name="Percent 2 2 3 2 4" xfId="9273" xr:uid="{00000000-0005-0000-0000-00007C240000}"/>
    <cellStyle name="Percent 2 2 3 2 4 2" xfId="10233" xr:uid="{B0E6234F-B1BA-4911-BC80-033191649840}"/>
    <cellStyle name="Percent 2 2 3 2 4_Published_values" xfId="12515" xr:uid="{18629CD9-9F0D-4167-98E5-0B002D8E6D9C}"/>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_11. BS" xfId="11005" xr:uid="{01C29F1A-6FF1-47D1-9F8B-CEB9F0E51305}"/>
    <cellStyle name="Percent 2 2 3 3" xfId="5641" xr:uid="{00000000-0005-0000-0000-00007D240000}"/>
    <cellStyle name="Percent 2 2 3 3 2" xfId="10234" xr:uid="{F8033311-C2D9-4B3D-BEA0-2D2770F3BF20}"/>
    <cellStyle name="Percent 2 2 3 3_Published_values" xfId="12516" xr:uid="{52844266-14B1-41A5-B3B2-0AAFAD76D23C}"/>
    <cellStyle name="Percent 2 2 3 4" xfId="6004" xr:uid="{00000000-0005-0000-0000-00007E240000}"/>
    <cellStyle name="Percent 2 2 3 4 2" xfId="10235" xr:uid="{3284DF6A-BDB1-4709-9680-8616DA50D51D}"/>
    <cellStyle name="Percent 2 2 3 4_Published_values" xfId="12517" xr:uid="{9F303114-2C5F-4639-BC57-4C3FFF325F98}"/>
    <cellStyle name="Percent 2 2 3 5" xfId="9272" xr:uid="{00000000-0005-0000-0000-00007F240000}"/>
    <cellStyle name="Percent 2 2 3 5 2" xfId="10236" xr:uid="{3A73455C-0D2B-4F37-B77F-00DED45E1A47}"/>
    <cellStyle name="Percent 2 2 3 5_Published_values" xfId="12518" xr:uid="{AA6CCE64-60B3-4439-87B6-D40214FE15EE}"/>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_11. BS" xfId="11004" xr:uid="{F07F9C57-FD5B-4FF2-B026-84D5A47118AC}"/>
    <cellStyle name="Percent 2 2 4" xfId="1802" xr:uid="{00000000-0005-0000-0000-000081240000}"/>
    <cellStyle name="Percent 2 2 4 2" xfId="5643" xr:uid="{00000000-0005-0000-0000-000082240000}"/>
    <cellStyle name="Percent 2 2 4 2 2" xfId="10237" xr:uid="{A453EAA4-EEF7-4BA2-92FC-ED21D6E35670}"/>
    <cellStyle name="Percent 2 2 4 2_Published_values" xfId="12519" xr:uid="{53EC8BB2-3DB1-4C4E-BDFA-8CA1A7C2722F}"/>
    <cellStyle name="Percent 2 2 4 3" xfId="6006" xr:uid="{00000000-0005-0000-0000-000083240000}"/>
    <cellStyle name="Percent 2 2 4 3 2" xfId="10238" xr:uid="{35D4856F-766D-4BE0-AEA0-8A663BC2C143}"/>
    <cellStyle name="Percent 2 2 4 3_Published_values" xfId="12520" xr:uid="{ACD8D518-FF2E-4885-8D4D-88521938ACB0}"/>
    <cellStyle name="Percent 2 2 4 4" xfId="9274" xr:uid="{00000000-0005-0000-0000-000084240000}"/>
    <cellStyle name="Percent 2 2 4 4 2" xfId="10239" xr:uid="{700F2F46-864D-4D33-9589-835B7E16365A}"/>
    <cellStyle name="Percent 2 2 4 4_Published_values" xfId="12521" xr:uid="{A4DBAE7A-C072-48C6-92F2-3B2D8694D5F1}"/>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_11. BS" xfId="11006" xr:uid="{CAFE0B3C-2089-4C40-B4B0-359154C04F74}"/>
    <cellStyle name="Percent 2 2 5" xfId="1798" xr:uid="{00000000-0005-0000-0000-000085240000}"/>
    <cellStyle name="Percent 2 2 5 2" xfId="6003" xr:uid="{00000000-0005-0000-0000-000086240000}"/>
    <cellStyle name="Percent 2 2 5 2 2" xfId="10240" xr:uid="{8F36EEEC-D6D4-4855-AC61-ADE22551C901}"/>
    <cellStyle name="Percent 2 2 5 2_Published_values" xfId="12522" xr:uid="{ABA3C057-1F56-458A-A7A3-79F43F3CF301}"/>
    <cellStyle name="Percent 2 2 5 3" xfId="9271" xr:uid="{00000000-0005-0000-0000-000087240000}"/>
    <cellStyle name="Percent 2 2 5 3 2" xfId="10241" xr:uid="{15B7A264-8854-4B37-8989-369903058EC7}"/>
    <cellStyle name="Percent 2 2 5 3_Published_values" xfId="12523" xr:uid="{9BFDEF3F-3C83-417F-9E60-786B5D12B3A4}"/>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_11. BS" xfId="11007" xr:uid="{C5BA1528-DDBA-4695-A36A-64B576533761}"/>
    <cellStyle name="Percent 2 2 6" xfId="5640" xr:uid="{00000000-0005-0000-0000-000088240000}"/>
    <cellStyle name="Percent 2 2 6 2" xfId="10242" xr:uid="{E97E984D-5B7C-456A-8816-769EAC159510}"/>
    <cellStyle name="Percent 2 2 6_Published_values" xfId="12524" xr:uid="{24E546FC-5137-4A3B-8B4B-3084FE393606}"/>
    <cellStyle name="Percent 2 2_11. BS" xfId="11003" xr:uid="{4B69DFCD-2511-4564-90B4-E2FF6A1CC80C}"/>
    <cellStyle name="Percent 2 3" xfId="1803" xr:uid="{00000000-0005-0000-0000-00008A240000}"/>
    <cellStyle name="Percent 2 3 10" xfId="11549" xr:uid="{EFF292E2-443E-40FE-92C0-D03145BDBB73}"/>
    <cellStyle name="Percent 2 3 2" xfId="1804" xr:uid="{00000000-0005-0000-0000-00008B240000}"/>
    <cellStyle name="Percent 2 3 2 10" xfId="11584" xr:uid="{1CC90328-E3A1-4C96-ABBB-74E5A8EA382A}"/>
    <cellStyle name="Percent 2 3 2 2" xfId="5645" xr:uid="{00000000-0005-0000-0000-00008C240000}"/>
    <cellStyle name="Percent 2 3 2 2 2" xfId="8701" xr:uid="{00000000-0005-0000-0000-00008D240000}"/>
    <cellStyle name="Percent 2 3 2 2 2 2" xfId="10243" xr:uid="{9FCB83B1-2C14-4EF9-933E-B8C618488D16}"/>
    <cellStyle name="Percent 2 3 2 2 2_Published_values" xfId="12525" xr:uid="{B5E06545-D653-4905-9BF3-6F06D7456F76}"/>
    <cellStyle name="Percent 2 3 2 2_11. BS" xfId="11010" xr:uid="{8CCF79DB-D3BF-4CB3-860D-F5E0C8BE4E52}"/>
    <cellStyle name="Percent 2 3 2 3" xfId="6008" xr:uid="{00000000-0005-0000-0000-00008E240000}"/>
    <cellStyle name="Percent 2 3 2 3 2" xfId="10244" xr:uid="{FF7D1D05-6F32-495C-8C70-527A13380B7B}"/>
    <cellStyle name="Percent 2 3 2 3_Published_values" xfId="12526" xr:uid="{FF256346-8630-4D3F-B596-E5DFD27E3314}"/>
    <cellStyle name="Percent 2 3 2 4" xfId="9276" xr:uid="{00000000-0005-0000-0000-00008F240000}"/>
    <cellStyle name="Percent 2 3 2 4 2" xfId="10245" xr:uid="{DE613397-7E23-4EBF-91E3-C020F53B7049}"/>
    <cellStyle name="Percent 2 3 2 4_Published_values" xfId="12527" xr:uid="{22C93E73-182A-4569-BA85-5027ED76C54A}"/>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Published_values" xfId="12528" xr:uid="{EE1E081B-3D69-420B-BAFD-0F2B70ACCA18}"/>
    <cellStyle name="Percent 2 3 4" xfId="6007" xr:uid="{00000000-0005-0000-0000-000092240000}"/>
    <cellStyle name="Percent 2 3 4 2" xfId="10247" xr:uid="{0729256B-7310-4C73-8390-684392213646}"/>
    <cellStyle name="Percent 2 3 4_Published_values" xfId="12529" xr:uid="{B22A2F50-793D-4B29-8E5A-302B3587CA36}"/>
    <cellStyle name="Percent 2 3 5" xfId="9275" xr:uid="{00000000-0005-0000-0000-000093240000}"/>
    <cellStyle name="Percent 2 3 5 2" xfId="10248" xr:uid="{24A2DCEF-5A22-4340-84E1-9399DE8E2726}"/>
    <cellStyle name="Percent 2 3 5_Published_values" xfId="12530" xr:uid="{70925D84-7068-475D-B8B4-099414D22557}"/>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2" xfId="5646" xr:uid="{00000000-0005-0000-0000-000096240000}"/>
    <cellStyle name="Percent 2 4 2 2" xfId="10249" xr:uid="{7DBC756B-0D0B-49D5-8466-0813CB50A957}"/>
    <cellStyle name="Percent 2 4 2_Published_values" xfId="12531" xr:uid="{742BA1A1-8796-4897-A5F7-3539558283A6}"/>
    <cellStyle name="Percent 2 4 3" xfId="6009" xr:uid="{00000000-0005-0000-0000-000097240000}"/>
    <cellStyle name="Percent 2 4 3 2" xfId="10250" xr:uid="{33C2492F-5A3C-47A3-BB5D-F9AB454163F4}"/>
    <cellStyle name="Percent 2 4 3_Published_values" xfId="12532" xr:uid="{DA08C169-3858-424F-B297-E4485A24CA37}"/>
    <cellStyle name="Percent 2 4 4" xfId="9277" xr:uid="{00000000-0005-0000-0000-000098240000}"/>
    <cellStyle name="Percent 2 4 4 2" xfId="10251" xr:uid="{E77E6292-9BD0-4A48-9654-7BC922D74A69}"/>
    <cellStyle name="Percent 2 4 4_Published_values" xfId="12533" xr:uid="{0CC78A38-D47B-44AD-B4D4-F3AD1900F82B}"/>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2" xfId="631" xr:uid="{00000000-0005-0000-0000-0000B8240000}"/>
    <cellStyle name="Percent 3 2 2" xfId="1807" xr:uid="{00000000-0005-0000-0000-0000B9240000}"/>
    <cellStyle name="Percent 3 2 3" xfId="5826" xr:uid="{00000000-0005-0000-0000-0000BA240000}"/>
    <cellStyle name="Percent 3 2 3 2" xfId="10252" xr:uid="{E3E613BC-7795-4E70-B218-479B5D5A06D0}"/>
    <cellStyle name="Percent 3 2 3_Published_values" xfId="12534" xr:uid="{190F4C0C-A3AA-45A8-BA10-F1470C10E970}"/>
    <cellStyle name="Percent 3 2 4" xfId="9135" xr:uid="{00000000-0005-0000-0000-0000BB240000}"/>
    <cellStyle name="Percent 3 2 4 2" xfId="10253" xr:uid="{D8200491-5434-4AB0-8626-58EB0F02B94D}"/>
    <cellStyle name="Percent 3 2 4_Published_values" xfId="12535" xr:uid="{1D314560-84E1-453F-B95A-A5AEFF5B72DE}"/>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Published_values" xfId="12536" xr:uid="{7A94A105-527E-4BCC-98A2-E9C45B2CAE52}"/>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Published_values" xfId="12537" xr:uid="{F882FC92-C035-4DEA-999D-AEADF33DCC08}"/>
    <cellStyle name="Percent 3 7" xfId="9090" xr:uid="{00000000-0005-0000-0000-0000C2240000}"/>
    <cellStyle name="Percent 3 7 2" xfId="10256" xr:uid="{153CA108-AA03-4665-9F0A-4139547E94B5}"/>
    <cellStyle name="Percent 3 7_Published_values" xfId="12538" xr:uid="{0E7DB1D5-B874-4E82-9C4F-72574DE1BDCD}"/>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2" xfId="6011" xr:uid="{00000000-0005-0000-0000-0000D1240000}"/>
    <cellStyle name="Percent 4 2 2 2 2" xfId="10257" xr:uid="{CBE4070F-9424-44E5-83E3-A19780BFE840}"/>
    <cellStyle name="Percent 4 2 2 2_Published_values" xfId="12539" xr:uid="{E89139D8-0DE0-4479-9413-24AACDD9A734}"/>
    <cellStyle name="Percent 4 2 2 3" xfId="9279" xr:uid="{00000000-0005-0000-0000-0000D2240000}"/>
    <cellStyle name="Percent 4 2 2 3 2" xfId="10258" xr:uid="{041FCF50-46A1-4E67-B61C-DB3E1A8BA21A}"/>
    <cellStyle name="Percent 4 2 2 3_Published_values" xfId="12540" xr:uid="{58076B21-8FDD-4E43-8D6F-542BC34B1EA3}"/>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_11. BS" xfId="11024" xr:uid="{BF4378C7-DE41-453A-AB27-590E8040E201}"/>
    <cellStyle name="Percent 4 2 3" xfId="5648" xr:uid="{00000000-0005-0000-0000-0000D3240000}"/>
    <cellStyle name="Percent 4 2 3 2" xfId="10259" xr:uid="{36BB1580-41A9-45AB-8968-5D967455344A}"/>
    <cellStyle name="Percent 4 2 3_Published_values" xfId="12541" xr:uid="{BAD394E1-5E88-436A-A0B2-4DCF7BA32ECB}"/>
    <cellStyle name="Percent 4 2_11. BS" xfId="11023" xr:uid="{55E55509-BCEA-4F69-A9D6-ABC6EEFEB4E5}"/>
    <cellStyle name="Percent 4 3" xfId="1808" xr:uid="{00000000-0005-0000-0000-0000D5240000}"/>
    <cellStyle name="Percent 4 3 2" xfId="6010" xr:uid="{00000000-0005-0000-0000-0000D6240000}"/>
    <cellStyle name="Percent 4 3 2 2" xfId="10260" xr:uid="{3EA4FE16-AC57-4B76-BCCF-01EE28726510}"/>
    <cellStyle name="Percent 4 3 2_Published_values" xfId="12542" xr:uid="{5FA69E57-71A4-465C-8A46-D019EF5571B4}"/>
    <cellStyle name="Percent 4 3 3" xfId="9278" xr:uid="{00000000-0005-0000-0000-0000D7240000}"/>
    <cellStyle name="Percent 4 3 3 2" xfId="10261" xr:uid="{A8F9274D-B688-4D07-BFC3-A49CD522EACF}"/>
    <cellStyle name="Percent 4 3 3_Published_values" xfId="12543" xr:uid="{68202450-24DB-49BD-8947-93CD80958ECB}"/>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_11. BS" xfId="11025" xr:uid="{1C050D48-DC84-40F9-B5A5-94E5D6A2F36D}"/>
    <cellStyle name="Percent 4 4" xfId="5647" xr:uid="{00000000-0005-0000-0000-0000D8240000}"/>
    <cellStyle name="Percent 4 4 2" xfId="10262" xr:uid="{C20794F4-AF23-4401-827C-EA4C3084A626}"/>
    <cellStyle name="Percent 4 4_Published_values" xfId="12544" xr:uid="{0849775A-9C7F-4A3A-91F0-1F0A83846153}"/>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Published_values" xfId="12545" xr:uid="{6C7650D0-75C9-49BB-919A-4DAA33F06DFC}"/>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2" xfId="6012" xr:uid="{00000000-0005-0000-0000-0000E9240000}"/>
    <cellStyle name="Percent 5 2 2 2" xfId="10264" xr:uid="{E9D7B5AA-23B3-4AEC-B76C-FC5D0F740F60}"/>
    <cellStyle name="Percent 5 2 2_Published_values" xfId="12546" xr:uid="{8623F47E-6CE7-45E9-8301-4D6AB017979C}"/>
    <cellStyle name="Percent 5 2 3" xfId="9280" xr:uid="{00000000-0005-0000-0000-0000EA240000}"/>
    <cellStyle name="Percent 5 2 3 2" xfId="10265" xr:uid="{B0EEA94F-A922-456E-A602-4665F5442890}"/>
    <cellStyle name="Percent 5 2 3_Published_values" xfId="12547" xr:uid="{24DA46BA-74C8-4F99-8CA9-121853F09FAD}"/>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_11. BS" xfId="11029" xr:uid="{EFD72C27-65BE-46E5-9C76-7DD32905E9FC}"/>
    <cellStyle name="Percent 5 3" xfId="5649" xr:uid="{00000000-0005-0000-0000-0000EB240000}"/>
    <cellStyle name="Percent 5 3 2" xfId="10266" xr:uid="{44761C06-3343-4249-9E01-51EB8423E1E5}"/>
    <cellStyle name="Percent 5 3_Published_values" xfId="12548" xr:uid="{5A51A1F0-59AC-40A3-842C-B88390B10297}"/>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Published_values" xfId="12549" xr:uid="{2EB8FA98-A223-4E67-880B-5DC0DFB1AA82}"/>
    <cellStyle name="Percent 66" xfId="9089" xr:uid="{00000000-0005-0000-0000-00000A250000}"/>
    <cellStyle name="Percent 66 2" xfId="10268" xr:uid="{D5110779-74B8-4D63-8A4F-DB83C710A910}"/>
    <cellStyle name="Percent 66_Published_values" xfId="12550" xr:uid="{21D3C892-30EC-4B40-A630-D856FD36F2E4}"/>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_FinStat_values" xfId="12170" xr:uid="{F71374CE-C541-4155-9F9B-7E613A0B85B9}"/>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Published_values" xfId="12551" xr:uid="{0B55446B-FE38-42D7-8AE8-C1CDD68CC9F7}"/>
    <cellStyle name="SAPBEXHLevel0 5" xfId="5712" xr:uid="{00000000-0005-0000-0000-000063250000}"/>
    <cellStyle name="SAPBEXHLevel0 5 2" xfId="10270" xr:uid="{2343D5BC-8C31-4095-B5E8-0F984DBA3F04}"/>
    <cellStyle name="SAPBEXHLevel0 5_Published_values" xfId="12552" xr:uid="{EE133095-48A4-4946-834D-8CE23A64B428}"/>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Published_values" xfId="12553" xr:uid="{D7FB4F21-3AF3-47E6-8F1A-492036DA6C03}"/>
    <cellStyle name="SAPBEXHLevel0X 5" xfId="5713" xr:uid="{00000000-0005-0000-0000-00006B250000}"/>
    <cellStyle name="SAPBEXHLevel0X 5 2" xfId="10272" xr:uid="{CE03B693-3855-48D0-8175-13E13BAEE09E}"/>
    <cellStyle name="SAPBEXHLevel0X 5_Published_values" xfId="12554" xr:uid="{D1C2534C-B07B-4E85-AD69-3F12F0612C6D}"/>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Published_values" xfId="12555" xr:uid="{0D3C5254-497F-4DC6-81C3-CC1CFE0A2D8E}"/>
    <cellStyle name="SAPBEXHLevel1 5" xfId="5714" xr:uid="{00000000-0005-0000-0000-000073250000}"/>
    <cellStyle name="SAPBEXHLevel1 5 2" xfId="10274" xr:uid="{21A54F74-0312-4863-A172-0E5D70B036B3}"/>
    <cellStyle name="SAPBEXHLevel1 5_Published_values" xfId="12556" xr:uid="{DE199495-6466-4F81-A9F5-FD24604AD05B}"/>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Published_values" xfId="12557" xr:uid="{25FD1910-E4A2-4343-A792-C7837924F744}"/>
    <cellStyle name="SAPBEXHLevel1X 5" xfId="5715" xr:uid="{00000000-0005-0000-0000-00007B250000}"/>
    <cellStyle name="SAPBEXHLevel1X 5 2" xfId="10276" xr:uid="{5E174A42-F697-4D94-8CF7-5F766D415F0E}"/>
    <cellStyle name="SAPBEXHLevel1X 5_Published_values" xfId="12558" xr:uid="{3C4C3AEC-B9F6-48E3-B64E-0D873E5153AF}"/>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Published_values" xfId="12559" xr:uid="{46EB0573-C49D-42A9-8B52-C8472F0B92AA}"/>
    <cellStyle name="SAPBEXHLevel2 5" xfId="5716" xr:uid="{00000000-0005-0000-0000-000083250000}"/>
    <cellStyle name="SAPBEXHLevel2 5 2" xfId="10278" xr:uid="{5757D9FA-0BD5-4E44-B921-B3FB692284C6}"/>
    <cellStyle name="SAPBEXHLevel2 5_Published_values" xfId="12560" xr:uid="{20ABEC24-424B-45D0-9E76-9680CB1E46F4}"/>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Published_values" xfId="12561" xr:uid="{DD559D32-1BC0-4540-8150-2924DA45958B}"/>
    <cellStyle name="SAPBEXHLevel2X 5" xfId="5717" xr:uid="{00000000-0005-0000-0000-00008B250000}"/>
    <cellStyle name="SAPBEXHLevel2X 5 2" xfId="10280" xr:uid="{1195DFAA-C92F-4857-BAAA-03695DC0ABA1}"/>
    <cellStyle name="SAPBEXHLevel2X 5_Published_values" xfId="12562" xr:uid="{1A9F3FD4-C23A-4D54-8CFA-66BE7EE62D03}"/>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Published_values" xfId="12563" xr:uid="{FED2854D-9D6D-4152-9CD1-8182B9E9F343}"/>
    <cellStyle name="SAPBEXHLevel3 5" xfId="5718" xr:uid="{00000000-0005-0000-0000-000093250000}"/>
    <cellStyle name="SAPBEXHLevel3 5 2" xfId="10282" xr:uid="{CD76222F-19CB-48FB-9E8A-2888F9BF0B8D}"/>
    <cellStyle name="SAPBEXHLevel3 5_Published_values" xfId="12564" xr:uid="{043E455A-BA1B-4379-BED3-B01A5732B484}"/>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Published_values" xfId="12565" xr:uid="{8B7FB642-86F2-418A-AE1D-1744DF4BC31D}"/>
    <cellStyle name="SAPBEXHLevel3X 5" xfId="5719" xr:uid="{00000000-0005-0000-0000-00009B250000}"/>
    <cellStyle name="SAPBEXHLevel3X 5 2" xfId="10284" xr:uid="{74F2CA29-48EF-4046-8B05-99E05F1B1702}"/>
    <cellStyle name="SAPBEXHLevel3X 5_Published_values" xfId="12566" xr:uid="{7975FCFD-DE0F-4BDD-84A3-6DCF4F90F9B5}"/>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Published_values" xfId="12567" xr:uid="{DFFC8FAF-CF85-401F-8938-084DBB6CF6F1}"/>
    <cellStyle name="SAPBEXinputData 5" xfId="5720" xr:uid="{00000000-0005-0000-0000-0000A3250000}"/>
    <cellStyle name="SAPBEXinputData 5 2" xfId="10286" xr:uid="{C1D4F4F1-1B5A-4648-8529-C8B63250E4E0}"/>
    <cellStyle name="SAPBEXinputData 5_Published_values" xfId="12568" xr:uid="{A7C842AE-76C8-4827-9C67-713CC062E882}"/>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Published_values" xfId="12569" xr:uid="{AAAFB9F4-1E12-421D-9AE1-591038255CA5}"/>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Published_values" xfId="12570" xr:uid="{A4292FE8-0442-4062-8640-DF39F70B6F9B}"/>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_FinStat_values" xfId="12171" xr:uid="{4A1D7B87-AC8F-4EDE-9D5A-A696A6496696}"/>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Published_values" xfId="12571" xr:uid="{E36CD4C0-3090-44A1-ADAF-629FD5A47C08}"/>
    <cellStyle name="Titre 3 4" xfId="5824" xr:uid="{00000000-0005-0000-0000-000071260000}"/>
    <cellStyle name="Titre 3 4 2" xfId="10290" xr:uid="{60FA27BE-D351-4209-A217-7639D4642BF3}"/>
    <cellStyle name="Titre 3 4_Published_values" xfId="12572" xr:uid="{3715C17E-8CD7-47D6-B1AB-56132186B861}"/>
    <cellStyle name="Titre 3 5" xfId="11667" xr:uid="{CC60D232-321D-4522-BAED-517A227F37C8}"/>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Published_values" xfId="12573" xr:uid="{2638194F-38CA-481E-8859-A4AFECEC42E8}"/>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2" xfId="708" xr:uid="{00000000-0005-0000-0000-0000B6260000}"/>
    <cellStyle name="Tusental 2 2 2 2" xfId="5876" xr:uid="{00000000-0005-0000-0000-0000B7260000}"/>
    <cellStyle name="Tusental 2 2 2 2 2" xfId="9144" xr:uid="{00000000-0005-0000-0000-0000B8260000}"/>
    <cellStyle name="Tusental 2 2 2 2 2 2" xfId="10292" xr:uid="{7AA34C5F-CB7A-4258-BF04-6426183A0E54}"/>
    <cellStyle name="Tusental 2 2 2 2 2_Published_values" xfId="12574" xr:uid="{AE2ABAEE-4D72-483B-94B5-0C58674F8148}"/>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Published_values" xfId="12575" xr:uid="{1CEBD137-CEC3-4AF0-ABA7-56A67F0662D4}"/>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Published_values" xfId="12576" xr:uid="{53D8645F-A236-4A26-A1AF-162E5457E61E}"/>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_11. BS" xfId="11104" xr:uid="{4836DF2B-6187-41ED-96FD-47FD40B64583}"/>
    <cellStyle name="Tusental 2 2 2 5" xfId="5778" xr:uid="{00000000-0005-0000-0000-0000BD260000}"/>
    <cellStyle name="Tusental 2 2 2 5 2" xfId="10295" xr:uid="{1F3AAAE0-C0E3-4967-9E44-AA29AA3F08D5}"/>
    <cellStyle name="Tusental 2 2 2 5_Published_values" xfId="12577" xr:uid="{560681AA-98A3-46A8-B2B4-45B81DF12A8F}"/>
    <cellStyle name="Tusental 2 2 2 6" xfId="9132" xr:uid="{00000000-0005-0000-0000-0000BE260000}"/>
    <cellStyle name="Tusental 2 2 2 6 2" xfId="10296" xr:uid="{5C9ED8B9-D433-4534-8DA0-C9B09E0191A6}"/>
    <cellStyle name="Tusental 2 2 2 6_Published_values" xfId="12578" xr:uid="{22A93FB6-8AEE-4D14-93C9-9547448D0280}"/>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2" xfId="5832" xr:uid="{00000000-0005-0000-0000-0000C1260000}"/>
    <cellStyle name="Tusental 2 2 3 2 2" xfId="10297" xr:uid="{097B5A83-4902-4571-A8FB-47E907276FA8}"/>
    <cellStyle name="Tusental 2 2 3 2_Published_values" xfId="12579" xr:uid="{60E87174-5F4A-49A7-87BA-AE1B2DD4CA4E}"/>
    <cellStyle name="Tusental 2 2 3 3" xfId="9141" xr:uid="{00000000-0005-0000-0000-0000C2260000}"/>
    <cellStyle name="Tusental 2 2 3 3 2" xfId="10298" xr:uid="{C26F4FBF-8021-4F00-8605-C4BB52F76A52}"/>
    <cellStyle name="Tusental 2 2 3 3_Published_values" xfId="12580" xr:uid="{8CF17FB9-DBE6-420E-824C-7E0BE5BFED44}"/>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Published_values" xfId="12581" xr:uid="{7FE10C9C-D977-45AC-8F99-269CE04848D4}"/>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_11. BS" xfId="11106" xr:uid="{A7529A1D-4A9B-436E-95D3-5E959FAFB492}"/>
    <cellStyle name="Tusental 2 2 5" xfId="5774" xr:uid="{00000000-0005-0000-0000-0000C5260000}"/>
    <cellStyle name="Tusental 2 2 5 2" xfId="10300" xr:uid="{E16C3DC0-EEFC-4674-BB32-5B297C2B3EA6}"/>
    <cellStyle name="Tusental 2 2 5_Published_values" xfId="12582" xr:uid="{5F3B7E08-9518-46E3-8BCA-B77811BF557F}"/>
    <cellStyle name="Tusental 2 2 6" xfId="9128" xr:uid="{00000000-0005-0000-0000-0000C6260000}"/>
    <cellStyle name="Tusental 2 2 6 2" xfId="10301" xr:uid="{A0DDD096-E5DE-4A84-BC8D-4D0B03D2B977}"/>
    <cellStyle name="Tusental 2 2 6_Published_values" xfId="12583" xr:uid="{AB8A8E6B-9872-4330-968D-8A12875F4B7C}"/>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2" xfId="5723" xr:uid="{00000000-0005-0000-0000-0000C9260000}"/>
    <cellStyle name="Tusental 2 3 2 2" xfId="5854" xr:uid="{00000000-0005-0000-0000-0000CA260000}"/>
    <cellStyle name="Tusental 2 3 2 2 2" xfId="10302" xr:uid="{827B2541-259C-4884-8DFE-75EBCE78818F}"/>
    <cellStyle name="Tusental 2 3 2 2_Published_values" xfId="12584" xr:uid="{C0916582-6C98-45DF-8537-3E4DD14676EB}"/>
    <cellStyle name="Tusental 2 3 2 3" xfId="9142" xr:uid="{00000000-0005-0000-0000-0000CB260000}"/>
    <cellStyle name="Tusental 2 3 2 3 2" xfId="10303" xr:uid="{3BC3A371-E1A7-4F25-BC20-CDE8780A5E46}"/>
    <cellStyle name="Tusental 2 3 2 3_Published_values" xfId="12585" xr:uid="{87080E23-2D61-4E0A-A18F-58653A69160B}"/>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Published_values" xfId="12586" xr:uid="{D09343C1-9467-4487-B744-F5B75C71D85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Published_values" xfId="12587" xr:uid="{63EEFB59-9600-4864-97E7-E6AD8F33F54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_11. BS" xfId="11110" xr:uid="{FB5DBB27-8184-468C-A28D-5657E7841D83}"/>
    <cellStyle name="Tusental 2 3 5" xfId="5776" xr:uid="{00000000-0005-0000-0000-0000D0260000}"/>
    <cellStyle name="Tusental 2 3 5 2" xfId="10306" xr:uid="{ED64DB5D-94BE-40FC-8801-F3086E92893E}"/>
    <cellStyle name="Tusental 2 3 5_Published_values" xfId="12588" xr:uid="{FFBACB60-2DCD-417E-B20C-5D344B5BA36D}"/>
    <cellStyle name="Tusental 2 3 6" xfId="9130" xr:uid="{00000000-0005-0000-0000-0000D1260000}"/>
    <cellStyle name="Tusental 2 3 6 2" xfId="10307" xr:uid="{4E3C612C-FFFC-4DC5-BB1F-E88C38B3A239}"/>
    <cellStyle name="Tusental 2 3 6_Published_values" xfId="12589" xr:uid="{5727340F-7C78-4392-ACC1-FA3D35ABCDB8}"/>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2" xfId="5830" xr:uid="{00000000-0005-0000-0000-0000D4260000}"/>
    <cellStyle name="Tusental 2 4 2 2" xfId="10308" xr:uid="{2977CF66-744D-4628-AE5B-CD5164BAFE06}"/>
    <cellStyle name="Tusental 2 4 2_Published_values" xfId="12590" xr:uid="{32A79298-1219-40E0-B31F-82EB9F8D407B}"/>
    <cellStyle name="Tusental 2 4 3" xfId="9139" xr:uid="{00000000-0005-0000-0000-0000D5260000}"/>
    <cellStyle name="Tusental 2 4 3 2" xfId="10309" xr:uid="{08B9BD91-EF16-47C9-A46F-EECF7F36736D}"/>
    <cellStyle name="Tusental 2 4 3_Published_values" xfId="12591" xr:uid="{799D1B27-3FD3-4BFE-A042-53C5AA117314}"/>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Published_values" xfId="12592" xr:uid="{70C61827-8B33-487E-9C22-187BC359F0C2}"/>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_11. BS" xfId="11112" xr:uid="{46177CC5-00A8-450B-9DA0-B77DA0ED79BE}"/>
    <cellStyle name="Tusental 2 6" xfId="5751" xr:uid="{00000000-0005-0000-0000-0000D8260000}"/>
    <cellStyle name="Tusental 2 6 2" xfId="10311" xr:uid="{C134161F-7871-4747-B812-2E17541ABCC6}"/>
    <cellStyle name="Tusental 2 6_Published_values" xfId="12593" xr:uid="{90B2FDA3-A51B-4378-862A-CED468403786}"/>
    <cellStyle name="Tusental 2 7" xfId="9111" xr:uid="{00000000-0005-0000-0000-0000D9260000}"/>
    <cellStyle name="Tusental 2 7 2" xfId="10312" xr:uid="{34988C48-18F9-4130-8918-8CC8452E3B73}"/>
    <cellStyle name="Tusental 2 7_Published_values" xfId="12594" xr:uid="{061811C2-8422-4137-A07E-C94F3B6A3AF6}"/>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Published_values" xfId="12596" xr:uid="{A2B571E8-75DF-4E7E-84A0-259935407C22}"/>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Published_values" xfId="12597" xr:uid="{4B54035C-895C-4B16-AD49-84CF70CCF19F}"/>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Published_values" xfId="12598" xr:uid="{680D6F1F-62EC-4714-9B61-43A81D978A94}"/>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Published_values" xfId="12599" xr:uid="{B6DCA4D8-9DC1-4413-9589-4A0A7F1C5CE0}"/>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Published_values" xfId="12600" xr:uid="{6DB014FA-0E15-4710-802B-AD69A9D7CEDA}"/>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Published_values" xfId="12601" xr:uid="{A902E0C2-BA02-4439-AF36-A03202B5FF67}"/>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Published_values" xfId="12595" xr:uid="{14A28C34-6709-43CC-BB34-1B67FC2D2083}"/>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90" zoomScaleNormal="90" workbookViewId="0">
      <selection activeCell="A3" sqref="A3"/>
    </sheetView>
  </sheetViews>
  <sheetFormatPr defaultRowHeight="13.2"/>
  <cols>
    <col min="1" max="1" width="26.109375" customWidth="1"/>
    <col min="2" max="2" width="35.44140625" customWidth="1"/>
    <col min="3" max="6" width="25.5546875" customWidth="1"/>
    <col min="7" max="7" width="6.44140625" customWidth="1"/>
    <col min="8" max="8" width="36.44140625" customWidth="1"/>
    <col min="9" max="9" width="25.44140625" customWidth="1"/>
    <col min="10" max="10" width="31.44140625" customWidth="1"/>
    <col min="11" max="21" width="25.441406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63" t="s">
        <v>137</v>
      </c>
      <c r="C4" s="63"/>
      <c r="D4" s="63"/>
      <c r="E4" s="63"/>
      <c r="F4" s="63"/>
      <c r="G4" s="2"/>
      <c r="H4" s="2"/>
      <c r="I4" s="2"/>
      <c r="J4" s="2"/>
      <c r="K4" s="2"/>
      <c r="L4" s="2"/>
      <c r="M4" s="2"/>
      <c r="N4" s="2"/>
      <c r="O4" s="2"/>
      <c r="P4" s="2"/>
      <c r="Q4" s="2"/>
      <c r="R4" s="2"/>
      <c r="S4" s="2"/>
      <c r="T4" s="2"/>
      <c r="U4" s="2"/>
    </row>
    <row r="5" spans="1:21">
      <c r="A5" s="2"/>
      <c r="B5" s="64" t="s">
        <v>99</v>
      </c>
      <c r="C5" s="64" t="s">
        <v>100</v>
      </c>
      <c r="D5" s="64" t="s">
        <v>168</v>
      </c>
      <c r="E5" s="64" t="s">
        <v>101</v>
      </c>
      <c r="F5" s="65"/>
      <c r="G5" s="2"/>
      <c r="H5" s="2"/>
      <c r="I5" s="2"/>
      <c r="J5" s="2"/>
      <c r="K5" s="2"/>
      <c r="L5" s="2"/>
      <c r="M5" s="2"/>
      <c r="N5" s="2"/>
      <c r="O5" s="2"/>
      <c r="P5" s="2"/>
      <c r="Q5" s="2"/>
      <c r="R5" s="2"/>
      <c r="S5" s="2"/>
      <c r="T5" s="2"/>
      <c r="U5" s="2"/>
    </row>
    <row r="6" spans="1:21">
      <c r="A6" s="2"/>
      <c r="B6" s="67" t="s">
        <v>98</v>
      </c>
      <c r="C6" s="2" t="s">
        <v>110</v>
      </c>
      <c r="D6" s="2" t="s">
        <v>81</v>
      </c>
      <c r="E6" s="3"/>
      <c r="F6" s="2"/>
      <c r="I6" s="2"/>
      <c r="J6" s="2"/>
      <c r="K6" s="2"/>
      <c r="L6" s="2"/>
      <c r="M6" s="2"/>
      <c r="N6" s="2"/>
      <c r="O6" s="2"/>
      <c r="P6" s="2"/>
      <c r="Q6" s="2"/>
      <c r="R6" s="2"/>
      <c r="S6" s="2"/>
      <c r="T6" s="2"/>
      <c r="U6" s="2"/>
    </row>
    <row r="7" spans="1:21" ht="13.5" customHeight="1">
      <c r="A7" s="2"/>
      <c r="B7" s="67" t="s">
        <v>105</v>
      </c>
      <c r="C7" s="2" t="s">
        <v>102</v>
      </c>
      <c r="D7" s="2" t="s">
        <v>95</v>
      </c>
      <c r="E7" s="2"/>
      <c r="F7" s="2"/>
      <c r="I7" s="2"/>
      <c r="J7" s="2"/>
      <c r="K7" s="2"/>
      <c r="L7" s="2"/>
      <c r="M7" s="2"/>
      <c r="N7" s="2"/>
      <c r="O7" s="2"/>
      <c r="P7" s="2"/>
      <c r="Q7" s="2"/>
      <c r="R7" s="2"/>
      <c r="S7" s="2"/>
      <c r="T7" s="2"/>
      <c r="U7" s="2"/>
    </row>
    <row r="8" spans="1:21" ht="13.5" customHeight="1">
      <c r="A8" s="2"/>
      <c r="B8" s="67" t="s">
        <v>166</v>
      </c>
      <c r="C8" s="3" t="s">
        <v>167</v>
      </c>
      <c r="D8" s="3" t="s">
        <v>95</v>
      </c>
      <c r="E8" s="3"/>
      <c r="F8" s="2"/>
      <c r="I8" s="2"/>
      <c r="J8" s="2"/>
      <c r="K8" s="2"/>
      <c r="L8" s="2"/>
      <c r="M8" s="2"/>
      <c r="N8" s="2"/>
      <c r="O8" s="2"/>
      <c r="P8" s="2"/>
      <c r="Q8" s="2"/>
      <c r="R8" s="2"/>
      <c r="S8" s="2"/>
      <c r="T8" s="2"/>
      <c r="U8" s="2"/>
    </row>
    <row r="9" spans="1:21">
      <c r="A9" s="6"/>
      <c r="B9" s="67" t="s">
        <v>138</v>
      </c>
      <c r="C9" s="2" t="s">
        <v>139</v>
      </c>
      <c r="D9" s="2" t="s">
        <v>145</v>
      </c>
      <c r="E9" s="3"/>
      <c r="F9" s="2"/>
      <c r="I9" s="2"/>
      <c r="J9" s="2"/>
      <c r="K9" s="2"/>
      <c r="L9" s="2"/>
      <c r="M9" s="2"/>
      <c r="N9" s="2"/>
      <c r="O9" s="2"/>
      <c r="P9" s="2"/>
      <c r="Q9" s="2"/>
      <c r="R9" s="2"/>
      <c r="S9" s="2"/>
      <c r="T9" s="2"/>
      <c r="U9" s="2"/>
    </row>
    <row r="10" spans="1:21">
      <c r="A10" s="2"/>
      <c r="B10" s="67" t="s">
        <v>106</v>
      </c>
      <c r="C10" s="2" t="s">
        <v>103</v>
      </c>
      <c r="D10" s="2" t="s">
        <v>81</v>
      </c>
      <c r="E10" s="3"/>
      <c r="F10" s="2"/>
      <c r="I10" s="2"/>
      <c r="J10" s="2"/>
      <c r="K10" s="2"/>
      <c r="L10" s="2"/>
      <c r="M10" s="2"/>
      <c r="N10" s="2"/>
      <c r="O10" s="2"/>
      <c r="P10" s="2"/>
      <c r="Q10" s="2"/>
      <c r="R10" s="2"/>
      <c r="S10" s="2"/>
      <c r="T10" s="2"/>
      <c r="U10" s="2"/>
    </row>
    <row r="11" spans="1:21">
      <c r="A11" s="2"/>
      <c r="B11" s="67" t="s">
        <v>107</v>
      </c>
      <c r="C11" s="2" t="s">
        <v>108</v>
      </c>
      <c r="D11" s="2" t="s">
        <v>81</v>
      </c>
      <c r="E11" s="2"/>
      <c r="F11" s="2"/>
      <c r="I11" s="4"/>
      <c r="J11" s="2"/>
      <c r="K11" s="2"/>
      <c r="L11" s="2"/>
      <c r="M11" s="2"/>
      <c r="N11" s="2"/>
      <c r="O11" s="2"/>
      <c r="P11" s="2"/>
      <c r="Q11" s="2"/>
      <c r="R11" s="2"/>
      <c r="S11" s="2"/>
      <c r="T11" s="2"/>
      <c r="U11" s="2"/>
    </row>
    <row r="12" spans="1:21">
      <c r="A12" s="2"/>
      <c r="B12" s="67" t="s">
        <v>135</v>
      </c>
      <c r="C12" s="2" t="s">
        <v>136</v>
      </c>
      <c r="D12" s="2" t="s">
        <v>95</v>
      </c>
      <c r="E12" s="2"/>
      <c r="F12" s="2"/>
      <c r="G12" s="2"/>
      <c r="H12" s="2"/>
      <c r="I12" s="2"/>
      <c r="J12" s="2"/>
      <c r="K12" s="2"/>
      <c r="L12" s="2"/>
      <c r="M12" s="2"/>
      <c r="N12" s="2"/>
      <c r="O12" s="2"/>
      <c r="P12" s="2"/>
      <c r="Q12" s="2"/>
      <c r="R12" s="2"/>
      <c r="S12" s="2"/>
      <c r="T12" s="2"/>
      <c r="U12" s="2"/>
    </row>
    <row r="13" spans="1:21">
      <c r="A13" s="2"/>
      <c r="B13" s="67" t="s">
        <v>94</v>
      </c>
      <c r="C13" s="3" t="s">
        <v>104</v>
      </c>
      <c r="D13" s="2"/>
      <c r="E13" s="2"/>
      <c r="F13" s="2"/>
      <c r="G13" s="2"/>
      <c r="H13" s="2"/>
      <c r="I13" s="2"/>
      <c r="J13" s="2"/>
      <c r="K13" s="2"/>
      <c r="L13" s="2"/>
      <c r="M13" s="2"/>
      <c r="N13" s="2"/>
      <c r="O13" s="2"/>
      <c r="P13" s="2"/>
      <c r="Q13" s="2"/>
      <c r="R13" s="2"/>
      <c r="S13" s="2"/>
      <c r="T13" s="2"/>
      <c r="U13" s="2"/>
    </row>
    <row r="14" spans="1:21">
      <c r="A14" s="2"/>
      <c r="B14" s="66"/>
      <c r="C14" s="65"/>
      <c r="D14" s="65"/>
      <c r="E14" s="65"/>
      <c r="F14" s="65"/>
      <c r="G14" s="2"/>
      <c r="H14" s="2"/>
      <c r="I14" s="2"/>
      <c r="J14" s="2"/>
      <c r="K14" s="2"/>
      <c r="L14" s="2"/>
      <c r="M14" s="2"/>
      <c r="N14" s="2"/>
      <c r="O14" s="2"/>
      <c r="P14" s="2"/>
      <c r="Q14" s="2"/>
      <c r="R14" s="2"/>
      <c r="S14" s="2"/>
      <c r="T14" s="2"/>
      <c r="U14" s="2"/>
    </row>
    <row r="15" spans="1:21">
      <c r="A15" s="2"/>
      <c r="B15" s="67"/>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202"/>
      <c r="B17" s="218" t="s">
        <v>247</v>
      </c>
      <c r="C17" s="2"/>
      <c r="D17" s="2"/>
      <c r="E17" s="2"/>
      <c r="F17" s="2"/>
      <c r="G17" s="2"/>
      <c r="H17" s="2"/>
      <c r="I17" s="2"/>
    </row>
    <row r="18" spans="1:9">
      <c r="A18" s="2"/>
      <c r="B18" s="218" t="s">
        <v>308</v>
      </c>
      <c r="C18" s="2"/>
      <c r="D18" s="2"/>
      <c r="E18" s="2"/>
      <c r="F18" s="2"/>
      <c r="G18" s="2"/>
      <c r="H18" s="2"/>
      <c r="I18" s="2"/>
    </row>
    <row r="19" spans="1:9">
      <c r="A19" s="2"/>
      <c r="B19" s="314" t="s">
        <v>307</v>
      </c>
      <c r="C19" s="2"/>
      <c r="D19" s="2"/>
      <c r="E19" s="2"/>
      <c r="F19" s="2"/>
      <c r="G19" s="2"/>
      <c r="H19" s="2"/>
      <c r="I19" s="2"/>
    </row>
    <row r="20" spans="1:9" ht="56.25" customHeight="1">
      <c r="A20" s="2"/>
      <c r="B20" s="713" t="s">
        <v>185</v>
      </c>
      <c r="C20" s="713"/>
      <c r="D20" s="713"/>
      <c r="E20" s="713"/>
      <c r="F20" s="713"/>
      <c r="G20" s="2"/>
      <c r="H20" s="2"/>
      <c r="I20" s="2"/>
    </row>
    <row r="21" spans="1:9" ht="72" customHeight="1">
      <c r="A21" s="2"/>
      <c r="B21" s="713" t="s">
        <v>256</v>
      </c>
      <c r="C21" s="713"/>
      <c r="D21" s="713"/>
      <c r="E21" s="713"/>
      <c r="F21" s="713"/>
      <c r="G21" s="2"/>
      <c r="H21" s="202"/>
      <c r="I21" s="2"/>
    </row>
    <row r="22" spans="1:9">
      <c r="A22" s="2"/>
      <c r="B22" s="7" t="s">
        <v>183</v>
      </c>
      <c r="C22" s="2"/>
      <c r="D22" s="2"/>
      <c r="E22" s="2"/>
      <c r="F22" s="2"/>
      <c r="G22" s="2"/>
      <c r="H22" s="2"/>
      <c r="I22" s="2"/>
    </row>
    <row r="23" spans="1:9">
      <c r="A23" s="2"/>
      <c r="B23" s="309" t="s">
        <v>246</v>
      </c>
      <c r="C23" s="2"/>
      <c r="D23" s="2"/>
      <c r="E23" s="2"/>
      <c r="F23" s="2"/>
      <c r="G23" s="2"/>
      <c r="H23" s="2"/>
      <c r="I23" s="2"/>
    </row>
    <row r="24" spans="1:9">
      <c r="A24" s="2"/>
      <c r="B24" s="7"/>
      <c r="C24" s="2"/>
      <c r="D24" s="2"/>
      <c r="E24" s="2"/>
      <c r="F24" s="2"/>
      <c r="G24" s="2"/>
      <c r="H24" s="2"/>
      <c r="I24" s="2"/>
    </row>
    <row r="25" spans="1:9" ht="26.4">
      <c r="A25" s="217"/>
      <c r="B25" s="310" t="s">
        <v>257</v>
      </c>
      <c r="C25" s="718" t="s">
        <v>184</v>
      </c>
      <c r="D25" s="718"/>
      <c r="E25" s="711" t="s">
        <v>258</v>
      </c>
      <c r="F25" s="712"/>
      <c r="G25" s="2"/>
      <c r="H25" s="2"/>
      <c r="I25" s="2"/>
    </row>
    <row r="26" spans="1:9" ht="69" customHeight="1">
      <c r="A26" s="203"/>
      <c r="B26" s="308" t="s">
        <v>250</v>
      </c>
      <c r="C26" s="714" t="s">
        <v>249</v>
      </c>
      <c r="D26" s="714"/>
      <c r="E26" s="717" t="s">
        <v>252</v>
      </c>
      <c r="F26" s="717"/>
      <c r="G26" s="2"/>
      <c r="H26" s="2"/>
      <c r="I26" s="2"/>
    </row>
    <row r="27" spans="1:9" ht="39.6">
      <c r="A27" s="203"/>
      <c r="B27" s="308" t="s">
        <v>248</v>
      </c>
      <c r="C27" s="714" t="s">
        <v>251</v>
      </c>
      <c r="D27" s="714"/>
      <c r="E27" s="717"/>
      <c r="F27" s="717"/>
      <c r="G27" s="2"/>
      <c r="H27" s="2"/>
      <c r="I27" s="2"/>
    </row>
    <row r="28" spans="1:9" ht="108.75" customHeight="1">
      <c r="A28" s="203"/>
      <c r="B28" s="308" t="s">
        <v>254</v>
      </c>
      <c r="C28" s="715" t="s">
        <v>253</v>
      </c>
      <c r="D28" s="716"/>
      <c r="E28" s="715" t="s">
        <v>255</v>
      </c>
      <c r="F28" s="715"/>
      <c r="G28" s="2"/>
      <c r="H28" s="2"/>
      <c r="I28" s="2"/>
    </row>
    <row r="29" spans="1:9" ht="52.8">
      <c r="A29" s="330"/>
      <c r="B29" s="308" t="s">
        <v>287</v>
      </c>
      <c r="C29" s="715" t="s">
        <v>288</v>
      </c>
      <c r="D29" s="716"/>
      <c r="E29" s="715" t="s">
        <v>289</v>
      </c>
      <c r="F29" s="715"/>
      <c r="G29" s="2"/>
      <c r="H29" s="2"/>
      <c r="I29" s="2"/>
    </row>
    <row r="30" spans="1:9" ht="55.5" customHeight="1">
      <c r="A30" s="330"/>
      <c r="B30" s="308" t="s">
        <v>276</v>
      </c>
      <c r="C30" s="715" t="s">
        <v>277</v>
      </c>
      <c r="D30" s="716"/>
      <c r="E30" s="715" t="s">
        <v>278</v>
      </c>
      <c r="F30" s="715"/>
      <c r="G30" s="2"/>
      <c r="H30" s="2"/>
      <c r="I30" s="2"/>
    </row>
    <row r="31" spans="1:9" ht="65.25" customHeight="1">
      <c r="A31" s="330"/>
      <c r="B31" s="308" t="s">
        <v>298</v>
      </c>
      <c r="C31" s="715" t="s">
        <v>297</v>
      </c>
      <c r="D31" s="716"/>
      <c r="E31" s="715" t="s">
        <v>299</v>
      </c>
      <c r="F31" s="715"/>
      <c r="G31" s="2"/>
      <c r="H31" s="2"/>
      <c r="I31" s="2"/>
    </row>
    <row r="32" spans="1:9" ht="71.25" customHeight="1">
      <c r="A32" s="203"/>
      <c r="B32" s="308" t="s">
        <v>268</v>
      </c>
      <c r="C32" s="715" t="s">
        <v>269</v>
      </c>
      <c r="D32" s="716"/>
      <c r="E32" s="715" t="s">
        <v>270</v>
      </c>
      <c r="F32" s="715"/>
      <c r="G32" s="2"/>
      <c r="H32" s="710"/>
      <c r="I32" s="710"/>
    </row>
    <row r="33" spans="1:10" ht="135" customHeight="1">
      <c r="A33" s="203"/>
      <c r="B33" s="482" t="s">
        <v>388</v>
      </c>
      <c r="C33" s="715" t="s">
        <v>395</v>
      </c>
      <c r="D33" s="716"/>
      <c r="E33" s="715" t="s">
        <v>417</v>
      </c>
      <c r="F33" s="716"/>
      <c r="G33" s="2"/>
      <c r="H33" s="479"/>
      <c r="I33" s="479"/>
    </row>
    <row r="34" spans="1:10" ht="54" customHeight="1">
      <c r="A34" s="331"/>
      <c r="B34" s="308" t="s">
        <v>391</v>
      </c>
      <c r="C34" s="715" t="s">
        <v>259</v>
      </c>
      <c r="D34" s="716"/>
      <c r="E34" s="717" t="s">
        <v>261</v>
      </c>
      <c r="F34" s="717"/>
      <c r="G34" s="2"/>
      <c r="H34" s="709"/>
      <c r="I34" s="709"/>
      <c r="J34" s="709"/>
    </row>
    <row r="35" spans="1:10" ht="64.5" customHeight="1">
      <c r="A35" s="331"/>
      <c r="B35" s="308" t="s">
        <v>300</v>
      </c>
      <c r="C35" s="715" t="s">
        <v>260</v>
      </c>
      <c r="D35" s="716"/>
      <c r="E35" s="717"/>
      <c r="F35" s="717"/>
      <c r="G35" s="2"/>
      <c r="H35" s="709"/>
      <c r="I35" s="709"/>
      <c r="J35" s="709"/>
    </row>
    <row r="36" spans="1:10" ht="66.75" customHeight="1">
      <c r="A36" s="330"/>
      <c r="B36" s="308" t="s">
        <v>301</v>
      </c>
      <c r="C36" s="715" t="s">
        <v>302</v>
      </c>
      <c r="D36" s="716"/>
      <c r="E36" s="715" t="s">
        <v>303</v>
      </c>
      <c r="F36" s="715"/>
      <c r="G36" s="2"/>
      <c r="H36" s="207"/>
      <c r="I36" s="2"/>
    </row>
    <row r="37" spans="1:10" ht="79.5" customHeight="1">
      <c r="A37" s="330"/>
      <c r="B37" s="308" t="s">
        <v>271</v>
      </c>
      <c r="C37" s="715" t="s">
        <v>272</v>
      </c>
      <c r="D37" s="716"/>
      <c r="E37" s="715" t="s">
        <v>273</v>
      </c>
      <c r="F37" s="715"/>
      <c r="G37" s="2"/>
      <c r="H37" s="207"/>
      <c r="I37" s="2"/>
    </row>
    <row r="38" spans="1:10" ht="119.85" customHeight="1">
      <c r="A38" s="203"/>
      <c r="B38" s="308" t="s">
        <v>274</v>
      </c>
      <c r="C38" s="715" t="s">
        <v>340</v>
      </c>
      <c r="D38" s="716"/>
      <c r="E38" s="715" t="s">
        <v>275</v>
      </c>
      <c r="F38" s="715"/>
      <c r="G38" s="2"/>
      <c r="H38" s="205"/>
      <c r="I38" s="2"/>
    </row>
    <row r="39" spans="1:10" ht="59.25" customHeight="1">
      <c r="A39" s="331"/>
      <c r="B39" s="308" t="s">
        <v>282</v>
      </c>
      <c r="C39" s="715" t="s">
        <v>283</v>
      </c>
      <c r="D39" s="716"/>
      <c r="E39" s="715" t="s">
        <v>284</v>
      </c>
      <c r="F39" s="715"/>
      <c r="G39" s="2"/>
      <c r="H39" s="202"/>
      <c r="I39" s="2"/>
    </row>
    <row r="40" spans="1:10" ht="133.5" customHeight="1">
      <c r="A40" s="203"/>
      <c r="B40" s="308" t="s">
        <v>285</v>
      </c>
      <c r="C40" s="715" t="s">
        <v>392</v>
      </c>
      <c r="D40" s="716"/>
      <c r="E40" s="715" t="s">
        <v>286</v>
      </c>
      <c r="F40" s="715"/>
      <c r="G40" s="2"/>
      <c r="H40" s="202"/>
      <c r="I40" s="2"/>
    </row>
    <row r="41" spans="1:10" ht="86.25" customHeight="1">
      <c r="A41" s="203"/>
      <c r="B41" s="308" t="s">
        <v>280</v>
      </c>
      <c r="C41" s="715" t="s">
        <v>279</v>
      </c>
      <c r="D41" s="716"/>
      <c r="E41" s="715" t="s">
        <v>281</v>
      </c>
      <c r="F41" s="715"/>
      <c r="G41" s="2"/>
      <c r="H41" s="205"/>
      <c r="I41" s="2"/>
    </row>
    <row r="42" spans="1:10" ht="78.75" customHeight="1">
      <c r="A42" s="203"/>
      <c r="B42" s="308" t="s">
        <v>291</v>
      </c>
      <c r="C42" s="715" t="s">
        <v>290</v>
      </c>
      <c r="D42" s="716"/>
      <c r="E42" s="715" t="s">
        <v>292</v>
      </c>
      <c r="F42" s="715"/>
      <c r="G42" s="2"/>
      <c r="H42" s="202"/>
      <c r="I42" s="2"/>
    </row>
    <row r="43" spans="1:10" ht="79.2">
      <c r="A43" s="203"/>
      <c r="B43" s="308" t="s">
        <v>293</v>
      </c>
      <c r="C43" s="715" t="s">
        <v>393</v>
      </c>
      <c r="D43" s="716"/>
      <c r="E43" s="715" t="s">
        <v>394</v>
      </c>
      <c r="F43" s="715"/>
      <c r="G43" s="2"/>
      <c r="H43" s="202"/>
      <c r="I43" s="2"/>
    </row>
    <row r="44" spans="1:10" ht="68.25" customHeight="1">
      <c r="A44" s="203"/>
      <c r="B44" s="308" t="s">
        <v>294</v>
      </c>
      <c r="C44" s="715" t="s">
        <v>295</v>
      </c>
      <c r="D44" s="716"/>
      <c r="E44" s="715" t="s">
        <v>296</v>
      </c>
      <c r="F44" s="715"/>
      <c r="G44" s="2"/>
      <c r="H44" s="205"/>
      <c r="I44" s="2"/>
    </row>
    <row r="45" spans="1:10" ht="97.5" customHeight="1">
      <c r="A45" s="331"/>
      <c r="B45" s="308" t="s">
        <v>266</v>
      </c>
      <c r="C45" s="715" t="s">
        <v>265</v>
      </c>
      <c r="D45" s="716"/>
      <c r="E45" s="715" t="s">
        <v>267</v>
      </c>
      <c r="F45" s="715"/>
      <c r="G45" s="2"/>
      <c r="H45" s="206"/>
      <c r="I45" s="2"/>
    </row>
    <row r="46" spans="1:10" ht="97.5" customHeight="1">
      <c r="A46" s="331"/>
      <c r="B46" s="308" t="s">
        <v>263</v>
      </c>
      <c r="C46" s="715" t="s">
        <v>262</v>
      </c>
      <c r="D46" s="716"/>
      <c r="E46" s="715" t="s">
        <v>264</v>
      </c>
      <c r="F46" s="715"/>
      <c r="G46" s="2"/>
      <c r="H46" s="205"/>
      <c r="I46" s="2"/>
    </row>
    <row r="47" spans="1:10" ht="66.75" customHeight="1">
      <c r="A47" s="203"/>
      <c r="B47" s="313" t="s">
        <v>304</v>
      </c>
      <c r="C47" s="715" t="s">
        <v>305</v>
      </c>
      <c r="D47" s="716"/>
      <c r="E47" s="715" t="s">
        <v>306</v>
      </c>
      <c r="F47" s="715"/>
      <c r="G47" s="2"/>
      <c r="H47" s="205"/>
      <c r="I47" s="2"/>
    </row>
    <row r="49" spans="1:9">
      <c r="A49" s="2"/>
      <c r="B49" s="2"/>
      <c r="C49" s="2"/>
      <c r="D49" s="2"/>
      <c r="E49" s="2"/>
      <c r="F49" s="2"/>
      <c r="G49" s="2"/>
      <c r="H49" s="204"/>
      <c r="I49" s="2"/>
    </row>
    <row r="50" spans="1:9">
      <c r="A50" s="2"/>
      <c r="B50" s="2"/>
      <c r="C50" s="2"/>
      <c r="D50" s="2"/>
      <c r="E50" s="2"/>
      <c r="F50" s="2"/>
      <c r="G50" s="2"/>
      <c r="H50" s="2"/>
      <c r="I50" s="2"/>
    </row>
    <row r="51" spans="1:9">
      <c r="A51" s="2"/>
      <c r="B51" s="2"/>
      <c r="C51" s="2"/>
      <c r="D51" s="2"/>
      <c r="E51" s="2"/>
      <c r="F51" s="2"/>
      <c r="G51" s="2"/>
      <c r="H51" s="2"/>
      <c r="I51" s="2"/>
    </row>
    <row r="52" spans="1:9">
      <c r="A52" s="2"/>
      <c r="B52" s="202"/>
      <c r="C52" s="2"/>
      <c r="D52" s="2"/>
      <c r="E52" s="2"/>
      <c r="F52" s="2"/>
      <c r="G52" s="2"/>
      <c r="H52" s="2"/>
      <c r="I52" s="2"/>
    </row>
    <row r="53" spans="1:9">
      <c r="A53" s="2"/>
      <c r="B53" s="202"/>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59"/>
  <sheetViews>
    <sheetView showGridLines="0" zoomScale="90" zoomScaleNormal="90" workbookViewId="0"/>
  </sheetViews>
  <sheetFormatPr defaultColWidth="9.109375" defaultRowHeight="13.2"/>
  <cols>
    <col min="1" max="1" width="38.109375" customWidth="1"/>
    <col min="2" max="6" width="9.44140625" style="104" customWidth="1"/>
  </cols>
  <sheetData>
    <row r="1" spans="1:6">
      <c r="A1" s="63" t="s">
        <v>11</v>
      </c>
      <c r="B1" s="77"/>
      <c r="C1" s="77"/>
      <c r="D1" s="77"/>
      <c r="E1" s="77"/>
      <c r="F1" s="77"/>
    </row>
    <row r="2" spans="1:6">
      <c r="A2" s="63" t="s">
        <v>173</v>
      </c>
      <c r="B2" s="77"/>
      <c r="C2" s="77"/>
      <c r="D2" s="77"/>
      <c r="E2" s="77"/>
      <c r="F2" s="77"/>
    </row>
    <row r="3" spans="1:6">
      <c r="A3" s="63" t="s">
        <v>39</v>
      </c>
      <c r="B3" s="116"/>
      <c r="C3" s="116"/>
      <c r="D3" s="116"/>
      <c r="E3" s="116"/>
      <c r="F3" s="116"/>
    </row>
    <row r="4" spans="1:6">
      <c r="A4" s="68" t="s">
        <v>0</v>
      </c>
      <c r="B4" s="115">
        <v>2018</v>
      </c>
      <c r="C4" s="115">
        <v>2019</v>
      </c>
      <c r="D4" s="115">
        <v>2020</v>
      </c>
      <c r="E4" s="115">
        <v>2021</v>
      </c>
      <c r="F4" s="115">
        <v>2022</v>
      </c>
    </row>
    <row r="5" spans="1:6" s="1" customFormat="1">
      <c r="A5" s="44" t="s">
        <v>142</v>
      </c>
      <c r="B5" s="294">
        <v>0</v>
      </c>
      <c r="C5" s="294">
        <v>1</v>
      </c>
      <c r="D5" s="294">
        <v>3</v>
      </c>
      <c r="E5" s="294">
        <v>2</v>
      </c>
      <c r="F5" s="294">
        <v>3</v>
      </c>
    </row>
    <row r="6" spans="1:6">
      <c r="A6" s="44" t="s">
        <v>141</v>
      </c>
      <c r="B6" s="294">
        <v>3</v>
      </c>
      <c r="C6" s="294">
        <v>5</v>
      </c>
      <c r="D6" s="294">
        <v>-3</v>
      </c>
      <c r="E6" s="294">
        <v>-6</v>
      </c>
      <c r="F6" s="294">
        <v>11</v>
      </c>
    </row>
    <row r="7" spans="1:6">
      <c r="A7" s="44" t="s">
        <v>342</v>
      </c>
      <c r="B7" s="294">
        <v>5</v>
      </c>
      <c r="C7" s="294">
        <v>3</v>
      </c>
      <c r="D7" s="294">
        <v>-5</v>
      </c>
      <c r="E7" s="294">
        <v>33</v>
      </c>
      <c r="F7" s="294">
        <v>8</v>
      </c>
    </row>
    <row r="8" spans="1:6">
      <c r="A8" s="44" t="s">
        <v>143</v>
      </c>
      <c r="B8" s="294">
        <f>SUM(B5:B7)</f>
        <v>8</v>
      </c>
      <c r="C8" s="294">
        <f>SUM(C5:C7)</f>
        <v>9</v>
      </c>
      <c r="D8" s="294">
        <f>SUM(D5:D7)</f>
        <v>-5</v>
      </c>
      <c r="E8" s="294">
        <f>SUM(E5:E7)</f>
        <v>29</v>
      </c>
      <c r="F8" s="294">
        <f>SUM(F5:F7)</f>
        <v>22</v>
      </c>
    </row>
    <row r="9" spans="1:6">
      <c r="A9" s="68" t="s">
        <v>2</v>
      </c>
      <c r="B9" s="115">
        <f>+B$4</f>
        <v>2018</v>
      </c>
      <c r="C9" s="115">
        <v>2019</v>
      </c>
      <c r="D9" s="115">
        <v>2020</v>
      </c>
      <c r="E9" s="115">
        <v>2021</v>
      </c>
      <c r="F9" s="115">
        <v>2022</v>
      </c>
    </row>
    <row r="10" spans="1:6">
      <c r="A10" s="44" t="s">
        <v>142</v>
      </c>
      <c r="B10" s="201">
        <v>1</v>
      </c>
      <c r="C10" s="201">
        <v>1</v>
      </c>
      <c r="D10" s="201">
        <v>1</v>
      </c>
      <c r="E10" s="201">
        <v>2</v>
      </c>
      <c r="F10" s="201">
        <v>2</v>
      </c>
    </row>
    <row r="11" spans="1:6">
      <c r="A11" s="44" t="s">
        <v>141</v>
      </c>
      <c r="B11" s="201">
        <v>2</v>
      </c>
      <c r="C11" s="201">
        <v>5</v>
      </c>
      <c r="D11" s="201">
        <v>-4</v>
      </c>
      <c r="E11" s="201">
        <v>-6</v>
      </c>
      <c r="F11" s="201">
        <v>11</v>
      </c>
    </row>
    <row r="12" spans="1:6">
      <c r="A12" s="44" t="s">
        <v>342</v>
      </c>
      <c r="B12" s="201">
        <v>9</v>
      </c>
      <c r="C12" s="201">
        <v>5</v>
      </c>
      <c r="D12" s="201">
        <v>-3</v>
      </c>
      <c r="E12" s="201">
        <v>20</v>
      </c>
      <c r="F12" s="201">
        <v>14</v>
      </c>
    </row>
    <row r="13" spans="1:6">
      <c r="A13" s="44" t="s">
        <v>143</v>
      </c>
      <c r="B13" s="201">
        <f>SUM(B10:B12)</f>
        <v>12</v>
      </c>
      <c r="C13" s="201">
        <f>SUM(C10:C12)</f>
        <v>11</v>
      </c>
      <c r="D13" s="201">
        <f>SUM(D10:D12)</f>
        <v>-6</v>
      </c>
      <c r="E13" s="201">
        <f>SUM(E10:E12)</f>
        <v>16</v>
      </c>
      <c r="F13" s="201">
        <f>SUM(F10:F12)</f>
        <v>27</v>
      </c>
    </row>
    <row r="14" spans="1:6">
      <c r="A14" s="68" t="s">
        <v>191</v>
      </c>
      <c r="B14" s="115">
        <f>+B$4</f>
        <v>2018</v>
      </c>
      <c r="C14" s="115">
        <v>2019</v>
      </c>
      <c r="D14" s="115">
        <v>2020</v>
      </c>
      <c r="E14" s="115">
        <v>2021</v>
      </c>
      <c r="F14" s="115">
        <v>2022</v>
      </c>
    </row>
    <row r="15" spans="1:6">
      <c r="A15" s="44" t="s">
        <v>142</v>
      </c>
      <c r="B15" s="201">
        <v>2</v>
      </c>
      <c r="C15" s="201">
        <v>3</v>
      </c>
      <c r="D15" s="201">
        <v>3</v>
      </c>
      <c r="E15" s="201">
        <v>1</v>
      </c>
      <c r="F15" s="201">
        <v>1</v>
      </c>
    </row>
    <row r="16" spans="1:6">
      <c r="A16" s="44" t="s">
        <v>141</v>
      </c>
      <c r="B16" s="201">
        <v>2</v>
      </c>
      <c r="C16" s="201">
        <v>7</v>
      </c>
      <c r="D16" s="201">
        <v>-2</v>
      </c>
      <c r="E16" s="201">
        <v>-8</v>
      </c>
      <c r="F16" s="201">
        <v>11</v>
      </c>
    </row>
    <row r="17" spans="1:6">
      <c r="A17" s="44" t="s">
        <v>342</v>
      </c>
      <c r="B17" s="201">
        <v>-6</v>
      </c>
      <c r="C17" s="201">
        <v>1</v>
      </c>
      <c r="D17" s="201">
        <v>6</v>
      </c>
      <c r="E17" s="201">
        <v>62</v>
      </c>
      <c r="F17" s="201">
        <v>-8</v>
      </c>
    </row>
    <row r="18" spans="1:6">
      <c r="A18" s="44" t="s">
        <v>143</v>
      </c>
      <c r="B18" s="201">
        <f>SUM(B15:B17)</f>
        <v>-2</v>
      </c>
      <c r="C18" s="201">
        <f>SUM(C15:C17)</f>
        <v>11</v>
      </c>
      <c r="D18" s="201">
        <f>SUM(D15:D17)</f>
        <v>7</v>
      </c>
      <c r="E18" s="201">
        <f>SUM(E15:E17)</f>
        <v>55</v>
      </c>
      <c r="F18" s="201">
        <f>SUM(F15:F17)</f>
        <v>4</v>
      </c>
    </row>
    <row r="19" spans="1:6">
      <c r="A19" s="68" t="s">
        <v>3</v>
      </c>
      <c r="B19" s="115">
        <f>+B$4</f>
        <v>2018</v>
      </c>
      <c r="C19" s="115">
        <v>2019</v>
      </c>
      <c r="D19" s="115">
        <v>2020</v>
      </c>
      <c r="E19" s="115">
        <v>2021</v>
      </c>
      <c r="F19" s="115">
        <v>2022</v>
      </c>
    </row>
    <row r="20" spans="1:6">
      <c r="A20" s="44" t="s">
        <v>142</v>
      </c>
      <c r="B20" s="100">
        <v>0</v>
      </c>
      <c r="C20" s="100">
        <v>0</v>
      </c>
      <c r="D20" s="100">
        <v>8</v>
      </c>
      <c r="E20" s="100">
        <v>8</v>
      </c>
      <c r="F20" s="100">
        <v>-1</v>
      </c>
    </row>
    <row r="21" spans="1:6">
      <c r="A21" s="44" t="s">
        <v>141</v>
      </c>
      <c r="B21" s="100">
        <v>4</v>
      </c>
      <c r="C21" s="100">
        <v>5</v>
      </c>
      <c r="D21" s="100">
        <v>-3</v>
      </c>
      <c r="E21" s="100">
        <v>-5</v>
      </c>
      <c r="F21" s="100">
        <v>11</v>
      </c>
    </row>
    <row r="22" spans="1:6">
      <c r="A22" s="44" t="s">
        <v>342</v>
      </c>
      <c r="B22" s="100">
        <v>6</v>
      </c>
      <c r="C22" s="100">
        <v>-5</v>
      </c>
      <c r="D22" s="100">
        <v>-16</v>
      </c>
      <c r="E22" s="100">
        <v>23</v>
      </c>
      <c r="F22" s="100">
        <v>17</v>
      </c>
    </row>
    <row r="23" spans="1:6">
      <c r="A23" s="44" t="s">
        <v>143</v>
      </c>
      <c r="B23" s="100">
        <f>SUM(B20:B22)</f>
        <v>10</v>
      </c>
      <c r="C23" s="100">
        <f>SUM(C20:C22)</f>
        <v>0</v>
      </c>
      <c r="D23" s="100">
        <f>SUM(D20:D22)</f>
        <v>-11</v>
      </c>
      <c r="E23" s="100">
        <f>SUM(E20:E22)</f>
        <v>26</v>
      </c>
      <c r="F23" s="100">
        <f>SUM(F20:F22)</f>
        <v>27</v>
      </c>
    </row>
    <row r="24" spans="1:6">
      <c r="A24" s="68" t="s">
        <v>193</v>
      </c>
      <c r="B24" s="115">
        <f>+B$4</f>
        <v>2018</v>
      </c>
      <c r="C24" s="115">
        <v>2019</v>
      </c>
      <c r="D24" s="115">
        <v>2020</v>
      </c>
      <c r="E24" s="115">
        <v>2021</v>
      </c>
      <c r="F24" s="115">
        <v>2022</v>
      </c>
    </row>
    <row r="25" spans="1:6">
      <c r="A25" s="44" t="s">
        <v>142</v>
      </c>
      <c r="B25" s="294">
        <v>-2</v>
      </c>
      <c r="C25" s="294">
        <v>0</v>
      </c>
      <c r="D25" s="294">
        <v>1</v>
      </c>
      <c r="E25" s="294">
        <v>1</v>
      </c>
      <c r="F25" s="294">
        <v>13</v>
      </c>
    </row>
    <row r="26" spans="1:6">
      <c r="A26" s="44" t="s">
        <v>141</v>
      </c>
      <c r="B26" s="294">
        <v>2</v>
      </c>
      <c r="C26" s="294">
        <v>5</v>
      </c>
      <c r="D26" s="294">
        <v>-4</v>
      </c>
      <c r="E26" s="294">
        <v>-6</v>
      </c>
      <c r="F26" s="294">
        <v>13</v>
      </c>
    </row>
    <row r="27" spans="1:6">
      <c r="A27" s="44" t="s">
        <v>342</v>
      </c>
      <c r="B27" s="294">
        <v>11</v>
      </c>
      <c r="C27" s="294">
        <v>7</v>
      </c>
      <c r="D27" s="294">
        <v>-12</v>
      </c>
      <c r="E27" s="294">
        <v>33</v>
      </c>
      <c r="F27" s="294">
        <v>18</v>
      </c>
    </row>
    <row r="28" spans="1:6">
      <c r="A28" s="44" t="s">
        <v>143</v>
      </c>
      <c r="B28" s="294">
        <f>SUM(B25:B27)</f>
        <v>11</v>
      </c>
      <c r="C28" s="294">
        <f>SUM(C25:C27)</f>
        <v>12</v>
      </c>
      <c r="D28" s="294">
        <f>SUM(D25:D27)</f>
        <v>-15</v>
      </c>
      <c r="E28" s="294">
        <f>SUM(E25:E27)</f>
        <v>28</v>
      </c>
      <c r="F28" s="294">
        <f>SUM(F25:F27)</f>
        <v>44</v>
      </c>
    </row>
    <row r="29" spans="1:6">
      <c r="A29" s="44"/>
      <c r="B29" s="21"/>
      <c r="C29" s="21"/>
      <c r="D29" s="21"/>
      <c r="E29" s="21"/>
      <c r="F29" s="21"/>
    </row>
    <row r="30" spans="1:6">
      <c r="A30" s="63" t="s">
        <v>173</v>
      </c>
      <c r="B30" s="77"/>
      <c r="C30" s="77"/>
      <c r="D30" s="77"/>
      <c r="E30" s="77"/>
      <c r="F30" s="77"/>
    </row>
    <row r="31" spans="1:6">
      <c r="A31" s="63" t="s">
        <v>140</v>
      </c>
      <c r="B31" s="116"/>
      <c r="C31" s="116"/>
      <c r="D31" s="116"/>
      <c r="E31" s="116"/>
      <c r="F31" s="116"/>
    </row>
    <row r="32" spans="1:6">
      <c r="A32" s="68" t="s">
        <v>0</v>
      </c>
      <c r="B32" s="115">
        <f>B4</f>
        <v>2018</v>
      </c>
      <c r="C32" s="115">
        <v>2019</v>
      </c>
      <c r="D32" s="115">
        <v>2020</v>
      </c>
      <c r="E32" s="115">
        <v>2021</v>
      </c>
      <c r="F32" s="115">
        <v>2022</v>
      </c>
    </row>
    <row r="33" spans="1:6">
      <c r="A33" s="44" t="s">
        <v>142</v>
      </c>
      <c r="B33" s="294">
        <v>0</v>
      </c>
      <c r="C33" s="294">
        <v>2</v>
      </c>
      <c r="D33" s="294">
        <v>3</v>
      </c>
      <c r="E33" s="294">
        <v>2</v>
      </c>
      <c r="F33" s="294">
        <v>3</v>
      </c>
    </row>
    <row r="34" spans="1:6">
      <c r="A34" s="44" t="s">
        <v>141</v>
      </c>
      <c r="B34" s="294">
        <v>3</v>
      </c>
      <c r="C34" s="294">
        <v>5</v>
      </c>
      <c r="D34" s="294">
        <v>-4</v>
      </c>
      <c r="E34" s="294">
        <v>-5</v>
      </c>
      <c r="F34" s="294">
        <v>12</v>
      </c>
    </row>
    <row r="35" spans="1:6">
      <c r="A35" s="44" t="s">
        <v>342</v>
      </c>
      <c r="B35" s="294">
        <v>8</v>
      </c>
      <c r="C35" s="294">
        <v>2</v>
      </c>
      <c r="D35" s="294">
        <v>-3</v>
      </c>
      <c r="E35" s="294">
        <v>14</v>
      </c>
      <c r="F35" s="294">
        <v>12</v>
      </c>
    </row>
    <row r="36" spans="1:6">
      <c r="A36" s="44" t="s">
        <v>143</v>
      </c>
      <c r="B36" s="294">
        <f>SUM(B33:B35)</f>
        <v>11</v>
      </c>
      <c r="C36" s="294">
        <f>SUM(C33:C35)</f>
        <v>9</v>
      </c>
      <c r="D36" s="294">
        <f>SUM(D33:D35)</f>
        <v>-4</v>
      </c>
      <c r="E36" s="294">
        <f t="shared" ref="E36:F36" si="0">SUM(E33:E35)</f>
        <v>11</v>
      </c>
      <c r="F36" s="294">
        <f t="shared" si="0"/>
        <v>27</v>
      </c>
    </row>
    <row r="37" spans="1:6">
      <c r="A37" s="68" t="s">
        <v>241</v>
      </c>
      <c r="B37" s="115">
        <f>B4</f>
        <v>2018</v>
      </c>
      <c r="C37" s="115">
        <v>2019</v>
      </c>
      <c r="D37" s="115">
        <v>2020</v>
      </c>
      <c r="E37" s="115">
        <v>2021</v>
      </c>
      <c r="F37" s="115">
        <v>2022</v>
      </c>
    </row>
    <row r="38" spans="1:6">
      <c r="A38" s="44" t="s">
        <v>142</v>
      </c>
      <c r="B38" s="100">
        <v>1</v>
      </c>
      <c r="C38" s="100">
        <v>1</v>
      </c>
      <c r="D38" s="100">
        <v>1</v>
      </c>
      <c r="E38" s="100">
        <v>1</v>
      </c>
      <c r="F38" s="100">
        <v>2</v>
      </c>
    </row>
    <row r="39" spans="1:6">
      <c r="A39" s="44" t="s">
        <v>141</v>
      </c>
      <c r="B39" s="100">
        <v>2</v>
      </c>
      <c r="C39" s="100">
        <v>5</v>
      </c>
      <c r="D39" s="100">
        <v>-4</v>
      </c>
      <c r="E39" s="100">
        <v>-5</v>
      </c>
      <c r="F39" s="100">
        <v>11</v>
      </c>
    </row>
    <row r="40" spans="1:6">
      <c r="A40" s="44" t="s">
        <v>342</v>
      </c>
      <c r="B40" s="100">
        <v>10</v>
      </c>
      <c r="C40" s="100">
        <v>4</v>
      </c>
      <c r="D40" s="100">
        <v>1</v>
      </c>
      <c r="E40" s="100">
        <v>9</v>
      </c>
      <c r="F40" s="100">
        <v>10</v>
      </c>
    </row>
    <row r="41" spans="1:6">
      <c r="A41" s="44" t="s">
        <v>143</v>
      </c>
      <c r="B41" s="201">
        <f>SUM(B38:B40)</f>
        <v>13</v>
      </c>
      <c r="C41" s="201">
        <f>SUM(C38:C40)</f>
        <v>10</v>
      </c>
      <c r="D41" s="201">
        <f>SUM(D38:D40)</f>
        <v>-2</v>
      </c>
      <c r="E41" s="201">
        <f>SUM(E38:E40)</f>
        <v>5</v>
      </c>
      <c r="F41" s="201">
        <f>SUM(F38:F40)</f>
        <v>23</v>
      </c>
    </row>
    <row r="42" spans="1:6">
      <c r="A42" s="68" t="s">
        <v>191</v>
      </c>
      <c r="B42" s="115">
        <f>+B$4</f>
        <v>2018</v>
      </c>
      <c r="C42" s="115">
        <v>2019</v>
      </c>
      <c r="D42" s="115">
        <v>2020</v>
      </c>
      <c r="E42" s="115">
        <v>2021</v>
      </c>
      <c r="F42" s="115">
        <v>2022</v>
      </c>
    </row>
    <row r="43" spans="1:6">
      <c r="A43" s="44" t="s">
        <v>142</v>
      </c>
      <c r="B43" s="100">
        <v>2</v>
      </c>
      <c r="C43" s="100">
        <v>3</v>
      </c>
      <c r="D43" s="100">
        <v>4</v>
      </c>
      <c r="E43" s="100">
        <v>0</v>
      </c>
      <c r="F43" s="100">
        <v>2</v>
      </c>
    </row>
    <row r="44" spans="1:6">
      <c r="A44" s="44" t="s">
        <v>141</v>
      </c>
      <c r="B44" s="100">
        <v>3</v>
      </c>
      <c r="C44" s="100">
        <v>6</v>
      </c>
      <c r="D44" s="100">
        <v>-2</v>
      </c>
      <c r="E44" s="100">
        <v>-6</v>
      </c>
      <c r="F44" s="100">
        <v>15</v>
      </c>
    </row>
    <row r="45" spans="1:6">
      <c r="A45" s="44" t="s">
        <v>342</v>
      </c>
      <c r="B45" s="100">
        <v>8</v>
      </c>
      <c r="C45" s="100">
        <v>-2</v>
      </c>
      <c r="D45" s="100">
        <v>3</v>
      </c>
      <c r="E45" s="100">
        <v>24</v>
      </c>
      <c r="F45" s="100">
        <v>16</v>
      </c>
    </row>
    <row r="46" spans="1:6">
      <c r="A46" s="44" t="s">
        <v>143</v>
      </c>
      <c r="B46" s="201">
        <f>SUM(B43:B45)</f>
        <v>13</v>
      </c>
      <c r="C46" s="201">
        <f>SUM(C43:C45)</f>
        <v>7</v>
      </c>
      <c r="D46" s="201">
        <f>SUM(D43:D45)</f>
        <v>5</v>
      </c>
      <c r="E46" s="201">
        <f>SUM(E43:E45)</f>
        <v>18</v>
      </c>
      <c r="F46" s="201">
        <f>SUM(F43:F45)</f>
        <v>33</v>
      </c>
    </row>
    <row r="47" spans="1:6">
      <c r="A47" s="68" t="s">
        <v>3</v>
      </c>
      <c r="B47" s="115">
        <f>+B$4</f>
        <v>2018</v>
      </c>
      <c r="C47" s="115">
        <v>2019</v>
      </c>
      <c r="D47" s="115">
        <v>2020</v>
      </c>
      <c r="E47" s="115">
        <v>2021</v>
      </c>
      <c r="F47" s="115">
        <v>2022</v>
      </c>
    </row>
    <row r="48" spans="1:6">
      <c r="A48" s="44" t="s">
        <v>142</v>
      </c>
      <c r="B48" s="100">
        <v>0</v>
      </c>
      <c r="C48" s="100">
        <v>0</v>
      </c>
      <c r="D48" s="100">
        <v>7</v>
      </c>
      <c r="E48" s="100">
        <v>8</v>
      </c>
      <c r="F48" s="100">
        <v>0</v>
      </c>
    </row>
    <row r="49" spans="1:6">
      <c r="A49" s="44" t="s">
        <v>141</v>
      </c>
      <c r="B49" s="100">
        <v>3</v>
      </c>
      <c r="C49" s="100">
        <v>5</v>
      </c>
      <c r="D49" s="100">
        <v>-3</v>
      </c>
      <c r="E49" s="100">
        <v>-5</v>
      </c>
      <c r="F49" s="100">
        <v>10</v>
      </c>
    </row>
    <row r="50" spans="1:6">
      <c r="A50" s="44" t="s">
        <v>342</v>
      </c>
      <c r="B50" s="100">
        <v>6</v>
      </c>
      <c r="C50" s="100">
        <v>-1</v>
      </c>
      <c r="D50" s="100">
        <v>-18</v>
      </c>
      <c r="E50" s="100">
        <v>17</v>
      </c>
      <c r="F50" s="100">
        <v>8</v>
      </c>
    </row>
    <row r="51" spans="1:6">
      <c r="A51" s="44" t="s">
        <v>143</v>
      </c>
      <c r="B51" s="100">
        <f>SUM(B48:B50)</f>
        <v>9</v>
      </c>
      <c r="C51" s="100">
        <f>SUM(C48:C50)</f>
        <v>4</v>
      </c>
      <c r="D51" s="100">
        <f>SUM(D48:D50)</f>
        <v>-14</v>
      </c>
      <c r="E51" s="100">
        <f>SUM(E48:E50)</f>
        <v>20</v>
      </c>
      <c r="F51" s="100">
        <v>18</v>
      </c>
    </row>
    <row r="52" spans="1:6">
      <c r="A52" s="68" t="s">
        <v>193</v>
      </c>
      <c r="B52" s="115">
        <f>+B$4</f>
        <v>2018</v>
      </c>
      <c r="C52" s="115">
        <v>2019</v>
      </c>
      <c r="D52" s="115">
        <v>2020</v>
      </c>
      <c r="E52" s="115">
        <v>2021</v>
      </c>
      <c r="F52" s="115">
        <v>2022</v>
      </c>
    </row>
    <row r="53" spans="1:6">
      <c r="A53" s="44" t="s">
        <v>142</v>
      </c>
      <c r="B53" s="294">
        <v>-2</v>
      </c>
      <c r="C53" s="294">
        <v>0</v>
      </c>
      <c r="D53" s="294">
        <v>1</v>
      </c>
      <c r="E53" s="294">
        <v>1</v>
      </c>
      <c r="F53" s="294">
        <v>15</v>
      </c>
    </row>
    <row r="54" spans="1:6">
      <c r="A54" s="44" t="s">
        <v>141</v>
      </c>
      <c r="B54" s="294">
        <v>2</v>
      </c>
      <c r="C54" s="294">
        <v>5</v>
      </c>
      <c r="D54" s="294">
        <v>-4</v>
      </c>
      <c r="E54" s="294">
        <v>-5</v>
      </c>
      <c r="F54" s="294">
        <v>13</v>
      </c>
    </row>
    <row r="55" spans="1:6">
      <c r="A55" s="44" t="s">
        <v>342</v>
      </c>
      <c r="B55" s="294">
        <v>7</v>
      </c>
      <c r="C55" s="294">
        <v>11</v>
      </c>
      <c r="D55" s="294">
        <v>-10</v>
      </c>
      <c r="E55" s="294">
        <v>13</v>
      </c>
      <c r="F55" s="294">
        <v>16</v>
      </c>
    </row>
    <row r="56" spans="1:6">
      <c r="A56" s="44" t="s">
        <v>143</v>
      </c>
      <c r="B56" s="294">
        <f>SUM(B53:B55)</f>
        <v>7</v>
      </c>
      <c r="C56" s="294">
        <f>SUM(C53:C55)</f>
        <v>16</v>
      </c>
      <c r="D56" s="294">
        <f>SUM(D53:D55)</f>
        <v>-13</v>
      </c>
      <c r="E56" s="294">
        <f>SUM(E53:E55)</f>
        <v>9</v>
      </c>
      <c r="F56" s="294">
        <f>SUM(F53:F55)</f>
        <v>44</v>
      </c>
    </row>
    <row r="58" spans="1:6" ht="15" customHeight="1">
      <c r="A58" s="365" t="s">
        <v>343</v>
      </c>
    </row>
    <row r="59" spans="1:6" ht="15.6">
      <c r="A59" s="216"/>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A39"/>
  <sheetViews>
    <sheetView showGridLines="0" zoomScale="90" zoomScaleNormal="90" workbookViewId="0">
      <pane xSplit="3" topLeftCell="D1" activePane="topRight" state="frozen"/>
      <selection activeCell="A47" sqref="A47"/>
      <selection pane="topRight"/>
    </sheetView>
  </sheetViews>
  <sheetFormatPr defaultRowHeight="13.2" outlineLevelCol="1"/>
  <cols>
    <col min="1" max="1" width="60.44140625" customWidth="1"/>
    <col min="2" max="2" width="9.109375" hidden="1" customWidth="1" outlineLevel="1"/>
    <col min="3" max="3" width="1.88671875" hidden="1" customWidth="1" outlineLevel="1"/>
    <col min="4" max="4" width="9.109375" hidden="1" customWidth="1" outlineLevel="1"/>
    <col min="5" max="5" width="1.5546875" hidden="1" customWidth="1" outlineLevel="1"/>
    <col min="6" max="6" width="8.5546875" hidden="1" customWidth="1" outlineLevel="1"/>
    <col min="7" max="8" width="9.109375" hidden="1" customWidth="1" outlineLevel="1"/>
    <col min="9" max="9" width="9.109375" customWidth="1" collapsed="1"/>
    <col min="10" max="10" width="9.109375" customWidth="1"/>
  </cols>
  <sheetData>
    <row r="1" spans="1:27">
      <c r="A1" s="514" t="s">
        <v>11</v>
      </c>
      <c r="B1" s="341"/>
      <c r="C1" s="341"/>
      <c r="D1" s="334"/>
      <c r="E1" s="334"/>
      <c r="F1" s="334"/>
      <c r="G1" s="334"/>
      <c r="H1" s="334"/>
      <c r="I1" s="334"/>
      <c r="J1" s="334"/>
      <c r="K1" s="334"/>
      <c r="L1" s="334"/>
      <c r="M1" s="176"/>
      <c r="N1" s="176"/>
      <c r="O1" s="176"/>
      <c r="P1" s="176"/>
      <c r="Q1" s="176"/>
      <c r="R1" s="176"/>
      <c r="S1" s="176"/>
      <c r="T1" s="176"/>
      <c r="U1" s="176"/>
      <c r="V1" s="176"/>
      <c r="W1" s="176"/>
      <c r="X1" s="176"/>
      <c r="Y1" s="176"/>
      <c r="Z1" s="176"/>
      <c r="AA1" s="176"/>
    </row>
    <row r="2" spans="1:27">
      <c r="A2" s="514" t="s">
        <v>329</v>
      </c>
      <c r="B2" s="334"/>
      <c r="C2" s="334"/>
      <c r="D2" s="334"/>
      <c r="E2" s="334"/>
      <c r="F2" s="334"/>
      <c r="G2" s="334"/>
      <c r="H2" s="334"/>
      <c r="I2" s="334"/>
      <c r="J2" s="334"/>
      <c r="K2" s="334"/>
      <c r="L2" s="334"/>
      <c r="M2" s="176"/>
      <c r="N2" s="176"/>
      <c r="O2" s="176"/>
      <c r="P2" s="176"/>
      <c r="Q2" s="176"/>
      <c r="R2" s="176"/>
      <c r="S2" s="176"/>
      <c r="T2" s="176"/>
      <c r="U2" s="176"/>
      <c r="V2" s="176"/>
      <c r="W2" s="176"/>
      <c r="X2" s="176"/>
      <c r="Y2" s="176"/>
      <c r="Z2" s="176"/>
      <c r="AA2" s="176"/>
    </row>
    <row r="3" spans="1:27">
      <c r="A3" s="515" t="s">
        <v>1</v>
      </c>
      <c r="B3" s="332">
        <v>2017</v>
      </c>
      <c r="C3" s="332"/>
      <c r="D3" s="332">
        <v>2018</v>
      </c>
      <c r="E3" s="332"/>
      <c r="F3" s="332"/>
      <c r="G3" s="332"/>
      <c r="H3" s="332"/>
      <c r="I3" s="332">
        <v>2019</v>
      </c>
      <c r="J3" s="332"/>
      <c r="K3" s="332"/>
      <c r="L3" s="332"/>
      <c r="M3" s="167">
        <v>2020</v>
      </c>
      <c r="N3" s="167"/>
      <c r="O3" s="167"/>
      <c r="P3" s="167"/>
      <c r="Q3" s="167">
        <v>2021</v>
      </c>
      <c r="R3" s="167"/>
      <c r="S3" s="167"/>
      <c r="T3" s="167"/>
      <c r="U3" s="167">
        <v>2022</v>
      </c>
      <c r="V3" s="167"/>
      <c r="W3" s="167"/>
      <c r="X3" s="167"/>
      <c r="Y3" s="167">
        <v>2023</v>
      </c>
      <c r="Z3" s="167"/>
      <c r="AA3" s="429"/>
    </row>
    <row r="4" spans="1:27">
      <c r="A4" s="515"/>
      <c r="B4" s="332" t="s">
        <v>10</v>
      </c>
      <c r="C4" s="332"/>
      <c r="D4" s="332" t="s">
        <v>9</v>
      </c>
      <c r="E4" s="332"/>
      <c r="F4" s="332" t="s">
        <v>8</v>
      </c>
      <c r="G4" s="332" t="s">
        <v>7</v>
      </c>
      <c r="H4" s="332" t="s">
        <v>10</v>
      </c>
      <c r="I4" s="332" t="s">
        <v>9</v>
      </c>
      <c r="J4" s="332" t="s">
        <v>8</v>
      </c>
      <c r="K4" s="332" t="s">
        <v>7</v>
      </c>
      <c r="L4" s="332" t="s">
        <v>10</v>
      </c>
      <c r="M4" s="167" t="s">
        <v>9</v>
      </c>
      <c r="N4" s="332" t="s">
        <v>8</v>
      </c>
      <c r="O4" s="332" t="s">
        <v>7</v>
      </c>
      <c r="P4" s="332" t="s">
        <v>10</v>
      </c>
      <c r="Q4" s="332" t="s">
        <v>9</v>
      </c>
      <c r="R4" s="332" t="s">
        <v>8</v>
      </c>
      <c r="S4" s="332" t="s">
        <v>7</v>
      </c>
      <c r="T4" s="332" t="s">
        <v>10</v>
      </c>
      <c r="U4" s="332" t="s">
        <v>9</v>
      </c>
      <c r="V4" s="332" t="s">
        <v>8</v>
      </c>
      <c r="W4" s="332" t="s">
        <v>7</v>
      </c>
      <c r="X4" s="332" t="s">
        <v>10</v>
      </c>
      <c r="Y4" s="332" t="s">
        <v>9</v>
      </c>
      <c r="Z4" s="332" t="s">
        <v>8</v>
      </c>
      <c r="AA4" s="526" t="s">
        <v>7</v>
      </c>
    </row>
    <row r="5" spans="1:27">
      <c r="A5" s="516" t="s">
        <v>311</v>
      </c>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516"/>
    </row>
    <row r="6" spans="1:27" ht="15.6">
      <c r="A6" s="517" t="s">
        <v>312</v>
      </c>
      <c r="B6" s="335">
        <v>16652</v>
      </c>
      <c r="C6" s="343" t="s">
        <v>330</v>
      </c>
      <c r="D6" s="335">
        <v>17075</v>
      </c>
      <c r="E6" s="343" t="s">
        <v>330</v>
      </c>
      <c r="F6" s="335">
        <v>13961</v>
      </c>
      <c r="G6" s="335">
        <v>14305</v>
      </c>
      <c r="H6" s="345">
        <v>16336</v>
      </c>
      <c r="I6" s="345">
        <f>SUM(' Q IS SEK'!K52:N52)-SUM(' Q IS SEK'!K57:N57)</f>
        <v>16429</v>
      </c>
      <c r="J6" s="10">
        <f>SUM(' Q IS SEK'!L52:O52)-SUM(' Q IS SEK'!L57:O57)</f>
        <v>16874</v>
      </c>
      <c r="K6" s="10">
        <f>SUM(' Q IS SEK'!M52:P52)-SUM(' Q IS SEK'!M57:P57)</f>
        <v>17396</v>
      </c>
      <c r="L6" s="10">
        <f>SUM(' Q IS SEK'!N52:Q52)-SUM(' Q IS SEK'!N57:Q57)</f>
        <v>16522</v>
      </c>
      <c r="M6" s="10">
        <f>SUM(' Q IS SEK'!$O$56:$R$56)</f>
        <v>16660</v>
      </c>
      <c r="N6" s="10">
        <f>SUM(' Q IS SEK'!P56:S56)</f>
        <v>15709</v>
      </c>
      <c r="O6" s="10">
        <f>SUM(' Q IS SEK'!Q56:T56)</f>
        <v>14909</v>
      </c>
      <c r="P6" s="10">
        <f>SUM(' Q IS SEK'!R56:U56)</f>
        <v>14779</v>
      </c>
      <c r="Q6" s="10">
        <f>SUM(' Q IS SEK'!S56:V56)</f>
        <v>15058</v>
      </c>
      <c r="R6" s="10">
        <f>SUM(' Q IS SEK'!T56:W56)</f>
        <v>16498</v>
      </c>
      <c r="S6" s="10">
        <f>SUM(' Q IS SEK'!U56:X56)</f>
        <v>17437</v>
      </c>
      <c r="T6" s="10">
        <f>SUM(' Q IS SEK'!V56:Y56)</f>
        <v>18130</v>
      </c>
      <c r="U6" s="10">
        <f>SUM(' Q IS SEK'!W56:Z56)</f>
        <v>19228</v>
      </c>
      <c r="V6" s="10">
        <f>SUM(' Q IS SEK'!X56:AA56)</f>
        <v>20337</v>
      </c>
      <c r="W6" s="10">
        <f>SUM(' Q IS SEK'!Y56:AB56)</f>
        <v>22313</v>
      </c>
      <c r="X6" s="10">
        <f>SUM(' Q IS SEK'!Z56:AC56)</f>
        <v>23477</v>
      </c>
      <c r="Y6" s="10">
        <f>SUM(' Q IS SEK'!AA56:AD56)</f>
        <v>24787</v>
      </c>
      <c r="Z6" s="10">
        <f>SUM(' Q IS SEK'!AB56:AE56)</f>
        <v>26049</v>
      </c>
      <c r="AA6" s="527">
        <f>SUM(' Q IS SEK'!AC56:AF56)</f>
        <v>27314</v>
      </c>
    </row>
    <row r="7" spans="1:27" ht="15.6">
      <c r="A7" s="517" t="s">
        <v>313</v>
      </c>
      <c r="B7" s="335">
        <v>55247</v>
      </c>
      <c r="C7" s="343" t="s">
        <v>330</v>
      </c>
      <c r="D7" s="335">
        <f>AVERAGE('Q BS SEK'!B20:F20)</f>
        <v>58125.8</v>
      </c>
      <c r="E7" s="343" t="s">
        <v>330</v>
      </c>
      <c r="F7" s="335">
        <f>AVERAGE('Q BS SEK'!C20:G20)</f>
        <v>53838.400000000001</v>
      </c>
      <c r="G7" s="335">
        <f>AVERAGE('Q BS SEK'!D20:H20)</f>
        <v>50984.2</v>
      </c>
      <c r="H7" s="345">
        <f>AVERAGE('Q BS SEK'!E20:I20)</f>
        <v>48546</v>
      </c>
      <c r="I7" s="345">
        <f>AVERAGE('Q BS SEK'!F20:J20)</f>
        <v>45923</v>
      </c>
      <c r="J7" s="10">
        <f>AVERAGE('Q BS SEK'!G20:K20)</f>
        <v>41263.599999999999</v>
      </c>
      <c r="K7" s="10">
        <f>AVERAGE('Q BS SEK'!H20:L20)</f>
        <v>44378.2</v>
      </c>
      <c r="L7" s="10">
        <f>AVERAGE('Q BS SEK'!I20:M20)</f>
        <v>47557.2</v>
      </c>
      <c r="M7" s="10">
        <f>AVERAGE('Q BS SEK'!J20:N20)</f>
        <v>50821.8</v>
      </c>
      <c r="N7" s="10">
        <f>AVERAGE('Q BS SEK'!K20:O20)</f>
        <v>52171.4</v>
      </c>
      <c r="O7" s="10">
        <f>AVERAGE('Q BS SEK'!L20:P20)</f>
        <v>54677.599999999999</v>
      </c>
      <c r="P7" s="10">
        <f>AVERAGE('Q BS SEK'!M20:Q20)</f>
        <v>55215.6</v>
      </c>
      <c r="Q7" s="10">
        <f>AVERAGE('Q BS SEK'!N20:R20)</f>
        <v>56737.8</v>
      </c>
      <c r="R7" s="10">
        <f>AVERAGE('Q BS SEK'!O20:S20)</f>
        <v>56130.8</v>
      </c>
      <c r="S7" s="10">
        <f>AVERAGE('Q BS SEK'!P20:T20)</f>
        <v>57672</v>
      </c>
      <c r="T7" s="10">
        <f>AVERAGE('Q BS SEK'!Q20:U20)</f>
        <v>59851.8</v>
      </c>
      <c r="U7" s="10">
        <f>AVERAGE('Q BS SEK'!R20:V20)</f>
        <v>64095.8</v>
      </c>
      <c r="V7" s="10">
        <f>AVERAGE('Q BS SEK'!S20:W20)</f>
        <v>65096.4</v>
      </c>
      <c r="W7" s="10">
        <f>AVERAGE('Q BS SEK'!T20:X20)</f>
        <v>69285.600000000006</v>
      </c>
      <c r="X7" s="10">
        <f>AVERAGE('Q BS SEK'!U20:Y20)</f>
        <v>72909.600000000006</v>
      </c>
      <c r="Y7" s="10">
        <f>AVERAGE('Q BS SEK'!V20:Z20)</f>
        <v>76565.600000000006</v>
      </c>
      <c r="Z7" s="10">
        <f>AVERAGE('Q BS SEK'!W20:AA20)</f>
        <v>78811.199999999997</v>
      </c>
      <c r="AA7" s="527">
        <f>AVERAGE('Q BS SEK'!X20:AB20)</f>
        <v>84131.199999999997</v>
      </c>
    </row>
    <row r="8" spans="1:27">
      <c r="A8" s="518" t="s">
        <v>314</v>
      </c>
      <c r="B8" s="338">
        <f>B6/B7</f>
        <v>0.30141003131391747</v>
      </c>
      <c r="C8" s="338"/>
      <c r="D8" s="338">
        <f>D6/D7</f>
        <v>0.29375939772011739</v>
      </c>
      <c r="E8" s="338"/>
      <c r="F8" s="338">
        <f t="shared" ref="F8:M8" si="0">F6/F7</f>
        <v>0.25931305536568694</v>
      </c>
      <c r="G8" s="338">
        <f t="shared" si="0"/>
        <v>0.28057711997050067</v>
      </c>
      <c r="H8" s="338">
        <f t="shared" si="0"/>
        <v>0.33650558233428091</v>
      </c>
      <c r="I8" s="338">
        <f t="shared" si="0"/>
        <v>0.35775101800840536</v>
      </c>
      <c r="J8" s="338">
        <f t="shared" si="0"/>
        <v>0.40893184307719155</v>
      </c>
      <c r="K8" s="338">
        <f t="shared" si="0"/>
        <v>0.39199426745564264</v>
      </c>
      <c r="L8" s="338">
        <f t="shared" si="0"/>
        <v>0.34741322029051336</v>
      </c>
      <c r="M8" s="338">
        <f t="shared" si="0"/>
        <v>0.3278120806425589</v>
      </c>
      <c r="N8" s="338">
        <f t="shared" ref="N8" si="1">N6/N7</f>
        <v>0.30110366982676329</v>
      </c>
      <c r="O8" s="338">
        <f t="shared" ref="O8:T8" si="2">O6/O7</f>
        <v>0.27267107554098935</v>
      </c>
      <c r="P8" s="338">
        <f t="shared" si="2"/>
        <v>0.26765986424126514</v>
      </c>
      <c r="Q8" s="338">
        <f t="shared" si="2"/>
        <v>0.2653962613989263</v>
      </c>
      <c r="R8" s="338">
        <f t="shared" si="2"/>
        <v>0.29392062824688048</v>
      </c>
      <c r="S8" s="338">
        <f t="shared" si="2"/>
        <v>0.30234775974476347</v>
      </c>
      <c r="T8" s="338">
        <f t="shared" si="2"/>
        <v>0.30291486638664167</v>
      </c>
      <c r="U8" s="338">
        <f t="shared" ref="U8" si="3">U6/U7</f>
        <v>0.29998845478174857</v>
      </c>
      <c r="V8" s="338">
        <f t="shared" ref="V8" si="4">V6/V7</f>
        <v>0.31241358969159583</v>
      </c>
      <c r="W8" s="338">
        <f>W6/W7</f>
        <v>0.32204383017538996</v>
      </c>
      <c r="X8" s="338">
        <f>X6/X7</f>
        <v>0.3220014922589069</v>
      </c>
      <c r="Y8" s="338">
        <f>Y6/Y7</f>
        <v>0.32373546344572496</v>
      </c>
      <c r="Z8" s="338">
        <f>Z6/Z7</f>
        <v>0.33052408794689081</v>
      </c>
      <c r="AA8" s="613">
        <f>AA6/AA7</f>
        <v>0.32465957932372297</v>
      </c>
    </row>
    <row r="9" spans="1:27">
      <c r="A9" s="517"/>
      <c r="B9" s="333"/>
      <c r="C9" s="333"/>
      <c r="D9" s="333"/>
      <c r="E9" s="333"/>
      <c r="F9" s="333"/>
      <c r="Y9" s="197"/>
      <c r="AA9" s="608"/>
    </row>
    <row r="10" spans="1:27">
      <c r="A10" s="516" t="s">
        <v>315</v>
      </c>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657"/>
      <c r="Z10" s="337"/>
      <c r="AA10" s="609"/>
    </row>
    <row r="11" spans="1:27">
      <c r="A11" s="519" t="s">
        <v>28</v>
      </c>
      <c r="B11" s="335">
        <f>' Q IS SEK'!I19</f>
        <v>22645</v>
      </c>
      <c r="C11" s="335"/>
      <c r="D11" s="335">
        <f>' Q IS SEK'!J19</f>
        <v>21906</v>
      </c>
      <c r="E11" s="335"/>
      <c r="F11" s="335">
        <f>' Q IS SEK'!K19</f>
        <v>24461</v>
      </c>
      <c r="G11" s="335">
        <f>' Q IS SEK'!L19</f>
        <v>23675</v>
      </c>
      <c r="H11" s="335">
        <f>' Q IS SEK'!M19</f>
        <v>25321</v>
      </c>
      <c r="I11" s="335">
        <f>' Q IS SEK'!N19</f>
        <v>24181</v>
      </c>
      <c r="J11" s="335">
        <f>' Q IS SEK'!O19</f>
        <v>25580</v>
      </c>
      <c r="K11" s="335">
        <f>' Q IS SEK'!P19</f>
        <v>26676</v>
      </c>
      <c r="L11" s="335">
        <f>' Q IS SEK'!Q19</f>
        <v>27319</v>
      </c>
      <c r="M11" s="335">
        <f>' Q IS SEK'!R19</f>
        <v>25098</v>
      </c>
      <c r="N11" s="469">
        <f>' Q IS SEK'!S19</f>
        <v>24102</v>
      </c>
      <c r="O11" s="469">
        <f>' Q IS SEK'!T19</f>
        <v>24849</v>
      </c>
      <c r="P11" s="335">
        <f>' Q IS SEK'!U19</f>
        <v>25738</v>
      </c>
      <c r="Q11" s="335">
        <f>' Q IS SEK'!V19</f>
        <v>26021</v>
      </c>
      <c r="R11" s="469">
        <f>' Q IS SEK'!W19</f>
        <v>27534</v>
      </c>
      <c r="S11" s="469">
        <f>' Q IS SEK'!X19</f>
        <v>27824</v>
      </c>
      <c r="T11" s="469">
        <f>' Q IS SEK'!Y19</f>
        <v>29533</v>
      </c>
      <c r="U11" s="335">
        <f>' Q IS SEK'!Z19</f>
        <v>30086</v>
      </c>
      <c r="V11" s="335">
        <f>' Q IS SEK'!AA19</f>
        <v>33111</v>
      </c>
      <c r="W11" s="335">
        <f>' Q IS SEK'!AB19</f>
        <v>38074</v>
      </c>
      <c r="X11" s="335">
        <f>' Q IS SEK'!AC19</f>
        <v>40054</v>
      </c>
      <c r="Y11" s="335">
        <f>' Q IS SEK'!AD19</f>
        <v>39861</v>
      </c>
      <c r="Z11" s="335">
        <f>' Q IS SEK'!AE19</f>
        <v>43364</v>
      </c>
      <c r="AA11" s="614">
        <f>' Q IS SEK'!AF19</f>
        <v>44485</v>
      </c>
    </row>
    <row r="12" spans="1:27">
      <c r="A12" s="520" t="s">
        <v>54</v>
      </c>
      <c r="B12" s="335">
        <f>' Q IS SEK'!I35</f>
        <v>4859</v>
      </c>
      <c r="C12" s="335"/>
      <c r="D12" s="335">
        <f>' Q IS SEK'!J35</f>
        <v>4833</v>
      </c>
      <c r="E12" s="335"/>
      <c r="F12" s="335">
        <f>' Q IS SEK'!K35</f>
        <v>5430</v>
      </c>
      <c r="G12" s="335">
        <f>' Q IS SEK'!L35</f>
        <v>5263</v>
      </c>
      <c r="H12" s="335">
        <f>' Q IS SEK'!M35</f>
        <v>5661</v>
      </c>
      <c r="I12" s="335">
        <f>' Q IS SEK'!N35</f>
        <v>5048</v>
      </c>
      <c r="J12" s="335">
        <f>' Q IS SEK'!O35</f>
        <v>5379</v>
      </c>
      <c r="K12" s="335">
        <f>' Q IS SEK'!P35</f>
        <v>5843</v>
      </c>
      <c r="L12" s="335">
        <f>' Q IS SEK'!Q35</f>
        <v>5627</v>
      </c>
      <c r="M12" s="335">
        <f>' Q IS SEK'!R35</f>
        <v>5124</v>
      </c>
      <c r="N12" s="469">
        <f>' Q IS SEK'!S35</f>
        <v>3889</v>
      </c>
      <c r="O12" s="469">
        <f>' Q IS SEK'!T35</f>
        <v>4760</v>
      </c>
      <c r="P12" s="335">
        <f>' Q IS SEK'!U35</f>
        <v>5373</v>
      </c>
      <c r="Q12" s="335">
        <f>' Q IS SEK'!V35</f>
        <v>5387</v>
      </c>
      <c r="R12" s="469">
        <f>' Q IS SEK'!W35</f>
        <v>5924</v>
      </c>
      <c r="S12" s="469">
        <f>' Q IS SEK'!X35</f>
        <v>6000</v>
      </c>
      <c r="T12" s="469">
        <f>' Q IS SEK'!Y35</f>
        <v>6248</v>
      </c>
      <c r="U12" s="335">
        <f>' Q IS SEK'!Z35</f>
        <v>6749</v>
      </c>
      <c r="V12" s="335">
        <f>' Q IS SEK'!AA35</f>
        <v>7279</v>
      </c>
      <c r="W12" s="335">
        <f>' Q IS SEK'!AB35</f>
        <v>8378</v>
      </c>
      <c r="X12" s="335">
        <f>' Q IS SEK'!AC35</f>
        <v>7810</v>
      </c>
      <c r="Y12" s="335">
        <f>' Q IS SEK'!AD35</f>
        <v>8699</v>
      </c>
      <c r="Z12" s="335">
        <f>' Q IS SEK'!AE35</f>
        <v>9189</v>
      </c>
      <c r="AA12" s="614">
        <f>' Q IS SEK'!AF35</f>
        <v>10117</v>
      </c>
    </row>
    <row r="13" spans="1:27">
      <c r="A13" s="520" t="s">
        <v>316</v>
      </c>
      <c r="B13" s="335">
        <v>942</v>
      </c>
      <c r="C13" s="335"/>
      <c r="D13" s="335">
        <v>777</v>
      </c>
      <c r="E13" s="335"/>
      <c r="F13" s="335">
        <v>855</v>
      </c>
      <c r="G13" s="335">
        <v>823</v>
      </c>
      <c r="H13" s="335">
        <v>868</v>
      </c>
      <c r="I13" s="335">
        <v>1079</v>
      </c>
      <c r="J13" s="335">
        <v>1133</v>
      </c>
      <c r="K13" s="335">
        <v>1240</v>
      </c>
      <c r="L13" s="335">
        <v>1248</v>
      </c>
      <c r="M13" s="335">
        <v>1291</v>
      </c>
      <c r="N13" s="469">
        <v>1286</v>
      </c>
      <c r="O13" s="469">
        <f>'Q CF SEK'!P7</f>
        <v>1300</v>
      </c>
      <c r="P13" s="335">
        <f>'Q CF SEK'!Q7</f>
        <v>1312</v>
      </c>
      <c r="Q13" s="335">
        <f>'Q CF SEK'!R7</f>
        <v>1278</v>
      </c>
      <c r="R13" s="469">
        <f>'Q CF SEK'!S7</f>
        <v>1338</v>
      </c>
      <c r="S13" s="469">
        <f>'Q CF SEK'!T7</f>
        <v>1400</v>
      </c>
      <c r="T13" s="469">
        <f>'Q CF SEK'!U7</f>
        <v>1450</v>
      </c>
      <c r="U13" s="335">
        <f>'Q CF SEK'!V7</f>
        <v>1441</v>
      </c>
      <c r="V13" s="335">
        <f>'Q CF SEK'!W7</f>
        <v>1491</v>
      </c>
      <c r="W13" s="335">
        <f>'Q CF SEK'!X7</f>
        <v>1633</v>
      </c>
      <c r="X13" s="335">
        <f>'Q CF SEK'!Y7</f>
        <v>1768</v>
      </c>
      <c r="Y13" s="335">
        <f>'Q CF SEK'!Z7</f>
        <v>1778</v>
      </c>
      <c r="Z13" s="335">
        <f>'Q CF SEK'!AA7</f>
        <v>1881</v>
      </c>
      <c r="AA13" s="614">
        <f>'Q CF SEK'!AB7</f>
        <v>1990</v>
      </c>
    </row>
    <row r="14" spans="1:27">
      <c r="A14" s="518" t="s">
        <v>59</v>
      </c>
      <c r="B14" s="339">
        <f>B12+B13</f>
        <v>5801</v>
      </c>
      <c r="C14" s="339"/>
      <c r="D14" s="339">
        <f>D12+D13</f>
        <v>5610</v>
      </c>
      <c r="E14" s="339"/>
      <c r="F14" s="339">
        <f t="shared" ref="F14:K14" si="5">F12+F13</f>
        <v>6285</v>
      </c>
      <c r="G14" s="339">
        <f t="shared" si="5"/>
        <v>6086</v>
      </c>
      <c r="H14" s="339">
        <f t="shared" si="5"/>
        <v>6529</v>
      </c>
      <c r="I14" s="339">
        <f t="shared" si="5"/>
        <v>6127</v>
      </c>
      <c r="J14" s="339">
        <f t="shared" si="5"/>
        <v>6512</v>
      </c>
      <c r="K14" s="339">
        <f t="shared" si="5"/>
        <v>7083</v>
      </c>
      <c r="L14" s="339">
        <f t="shared" ref="L14:O14" si="6">L12+L13</f>
        <v>6875</v>
      </c>
      <c r="M14" s="339">
        <f t="shared" si="6"/>
        <v>6415</v>
      </c>
      <c r="N14" s="339">
        <f t="shared" si="6"/>
        <v>5175</v>
      </c>
      <c r="O14" s="339">
        <f t="shared" si="6"/>
        <v>6060</v>
      </c>
      <c r="P14" s="339">
        <f t="shared" ref="P14:T14" si="7">P12+P13</f>
        <v>6685</v>
      </c>
      <c r="Q14" s="339">
        <f t="shared" si="7"/>
        <v>6665</v>
      </c>
      <c r="R14" s="339">
        <f t="shared" si="7"/>
        <v>7262</v>
      </c>
      <c r="S14" s="339">
        <f t="shared" si="7"/>
        <v>7400</v>
      </c>
      <c r="T14" s="339">
        <f t="shared" si="7"/>
        <v>7698</v>
      </c>
      <c r="U14" s="339">
        <f t="shared" ref="U14:Y14" si="8">U12+U13</f>
        <v>8190</v>
      </c>
      <c r="V14" s="339">
        <f t="shared" si="8"/>
        <v>8770</v>
      </c>
      <c r="W14" s="339">
        <f t="shared" si="8"/>
        <v>10011</v>
      </c>
      <c r="X14" s="339">
        <f t="shared" si="8"/>
        <v>9578</v>
      </c>
      <c r="Y14" s="339">
        <f t="shared" si="8"/>
        <v>10477</v>
      </c>
      <c r="Z14" s="339">
        <f>Z12+Z13</f>
        <v>11070</v>
      </c>
      <c r="AA14" s="615">
        <f>AA12+AA13</f>
        <v>12107</v>
      </c>
    </row>
    <row r="15" spans="1:27">
      <c r="A15" s="518" t="s">
        <v>317</v>
      </c>
      <c r="B15" s="336">
        <f>B14/B11</f>
        <v>0.25617134025171118</v>
      </c>
      <c r="C15" s="336"/>
      <c r="D15" s="336">
        <f>D14/D11</f>
        <v>0.25609422076143523</v>
      </c>
      <c r="E15" s="336"/>
      <c r="F15" s="336">
        <f t="shared" ref="F15:K15" si="9">F14/F11</f>
        <v>0.2569396181676955</v>
      </c>
      <c r="G15" s="336">
        <f t="shared" si="9"/>
        <v>0.25706441393875396</v>
      </c>
      <c r="H15" s="336">
        <f t="shared" si="9"/>
        <v>0.2578492160657162</v>
      </c>
      <c r="I15" s="336">
        <f t="shared" si="9"/>
        <v>0.25338075348414046</v>
      </c>
      <c r="J15" s="336">
        <f t="shared" si="9"/>
        <v>0.25457388584831903</v>
      </c>
      <c r="K15" s="336">
        <f t="shared" si="9"/>
        <v>0.26551956815114708</v>
      </c>
      <c r="L15" s="336">
        <f t="shared" ref="L15:P15" si="10">L14/L11</f>
        <v>0.25165635638200518</v>
      </c>
      <c r="M15" s="336">
        <f t="shared" si="10"/>
        <v>0.25559805562196192</v>
      </c>
      <c r="N15" s="336">
        <f t="shared" si="10"/>
        <v>0.21471247199402541</v>
      </c>
      <c r="O15" s="336">
        <f t="shared" si="10"/>
        <v>0.24387299287697695</v>
      </c>
      <c r="P15" s="338">
        <f t="shared" si="10"/>
        <v>0.25973269096277879</v>
      </c>
      <c r="Q15" s="338">
        <f t="shared" ref="Q15:U15" si="11">Q14/Q11</f>
        <v>0.25613927212635945</v>
      </c>
      <c r="R15" s="336">
        <f t="shared" si="11"/>
        <v>0.26374664051717878</v>
      </c>
      <c r="S15" s="336">
        <f t="shared" si="11"/>
        <v>0.26595744680851063</v>
      </c>
      <c r="T15" s="336">
        <f t="shared" si="11"/>
        <v>0.26065756949852709</v>
      </c>
      <c r="U15" s="338">
        <f t="shared" si="11"/>
        <v>0.27221963704048396</v>
      </c>
      <c r="V15" s="338">
        <f t="shared" ref="V15" si="12">V14/V11</f>
        <v>0.26486666062637793</v>
      </c>
      <c r="W15" s="338">
        <f>W14/W11</f>
        <v>0.26293533645007089</v>
      </c>
      <c r="X15" s="338">
        <f>X14/X11</f>
        <v>0.23912717830928246</v>
      </c>
      <c r="Y15" s="338">
        <f>Y14/Y11</f>
        <v>0.26283836331251098</v>
      </c>
      <c r="Z15" s="338">
        <f>Z14/Z11</f>
        <v>0.25528087814777234</v>
      </c>
      <c r="AA15" s="613">
        <f>AA14/AA11</f>
        <v>0.27215915477127123</v>
      </c>
    </row>
    <row r="16" spans="1:27">
      <c r="A16" s="517"/>
      <c r="B16" s="340"/>
      <c r="C16" s="340"/>
      <c r="D16" s="340"/>
      <c r="E16" s="340"/>
      <c r="F16" s="340"/>
      <c r="G16" s="340"/>
      <c r="Y16" s="197"/>
      <c r="AA16" s="377"/>
    </row>
    <row r="17" spans="1:27">
      <c r="A17" s="517" t="s">
        <v>318</v>
      </c>
      <c r="B17" s="335">
        <f>SUM(' Q IS SEK'!F19:I19)</f>
        <v>85653</v>
      </c>
      <c r="C17" s="335"/>
      <c r="D17" s="335">
        <f>SUM(' Q IS SEK'!G19:J19)</f>
        <v>86981</v>
      </c>
      <c r="E17" s="335"/>
      <c r="F17" s="335">
        <f>SUM(' Q IS SEK'!H19:K19)</f>
        <v>90045</v>
      </c>
      <c r="G17" s="335">
        <f>SUM(' Q IS SEK'!I19:L19)</f>
        <v>92687</v>
      </c>
      <c r="H17" s="345">
        <f>SUM(' Q IS SEK'!J19:M19)</f>
        <v>95363</v>
      </c>
      <c r="I17" s="345">
        <f>SUM(' Q IS SEK'!K19:N19)</f>
        <v>97638</v>
      </c>
      <c r="J17" s="345">
        <f>SUM(' Q IS SEK'!L19:O19)</f>
        <v>98757</v>
      </c>
      <c r="K17" s="10">
        <f>SUM(' Q IS SEK'!M19:P19)</f>
        <v>101758</v>
      </c>
      <c r="L17" s="10">
        <f>SUM(' Q IS SEK'!N19:Q19)</f>
        <v>103756</v>
      </c>
      <c r="M17" s="10">
        <f>SUM(' Q IS SEK'!O19:R19)</f>
        <v>104673</v>
      </c>
      <c r="N17" s="10">
        <f>SUM(' Q IS SEK'!P19:S19)</f>
        <v>103195</v>
      </c>
      <c r="O17" s="10">
        <f>SUM(' Q IS SEK'!Q19:T19)</f>
        <v>101368</v>
      </c>
      <c r="P17" s="10">
        <f>SUM(' Q IS SEK'!R19:U19)</f>
        <v>99787</v>
      </c>
      <c r="Q17" s="10">
        <f>SUM(' Q IS SEK'!S19:V19)</f>
        <v>100710</v>
      </c>
      <c r="R17" s="10">
        <f>SUM(' Q IS SEK'!T19:W19)</f>
        <v>104142</v>
      </c>
      <c r="S17" s="10">
        <f>SUM(' Q IS SEK'!U19:X19)</f>
        <v>107117</v>
      </c>
      <c r="T17" s="10">
        <f>SUM(' Q IS SEK'!V19:Y19)</f>
        <v>110912</v>
      </c>
      <c r="U17" s="10">
        <f>SUM(' Q IS SEK'!W19:Z19)</f>
        <v>114977</v>
      </c>
      <c r="V17" s="10">
        <f>SUM(' Q IS SEK'!X19:AA19)</f>
        <v>120554</v>
      </c>
      <c r="W17" s="10">
        <f>SUM(' Q IS SEK'!Y19:AB19)</f>
        <v>130804</v>
      </c>
      <c r="X17" s="10">
        <f>SUM(' Q IS SEK'!Z19:AC19)</f>
        <v>141325</v>
      </c>
      <c r="Y17" s="10">
        <f>SUM(' Q IS SEK'!AA19:AD19)</f>
        <v>151100</v>
      </c>
      <c r="Z17" s="10">
        <f>SUM(' Q IS SEK'!AB19:AE19)</f>
        <v>161353</v>
      </c>
      <c r="AA17" s="527">
        <f>SUM(' Q IS SEK'!AC19:AF19)</f>
        <v>167764</v>
      </c>
    </row>
    <row r="18" spans="1:27">
      <c r="A18" s="520" t="s">
        <v>319</v>
      </c>
      <c r="B18" s="335">
        <f>SUM(' Q IS SEK'!F35:I35)</f>
        <v>18748</v>
      </c>
      <c r="C18" s="335"/>
      <c r="D18" s="335">
        <f>SUM(' Q IS SEK'!G35:J35)</f>
        <v>19291</v>
      </c>
      <c r="E18" s="335"/>
      <c r="F18" s="335">
        <f>SUM(' Q IS SEK'!H35:K35)</f>
        <v>20124</v>
      </c>
      <c r="G18" s="335">
        <f>SUM(' Q IS SEK'!I35:L35)</f>
        <v>20385</v>
      </c>
      <c r="H18" s="345">
        <f>SUM(' Q IS SEK'!J35:M35)</f>
        <v>21187</v>
      </c>
      <c r="I18" s="345">
        <f>SUM(' Q IS SEK'!K35:N35)</f>
        <v>21402</v>
      </c>
      <c r="J18" s="10">
        <f>SUM(' Q IS SEK'!L35:O35)</f>
        <v>21351</v>
      </c>
      <c r="K18" s="10">
        <f>SUM(' Q IS SEK'!M35:P35)</f>
        <v>21931</v>
      </c>
      <c r="L18" s="10">
        <f>SUM(' Q IS SEK'!N35:Q35)</f>
        <v>21897</v>
      </c>
      <c r="M18" s="10">
        <f>SUM(' Q IS SEK'!O35:R35)</f>
        <v>21973</v>
      </c>
      <c r="N18" s="10">
        <f>SUM(' Q IS SEK'!P35:S35)</f>
        <v>20483</v>
      </c>
      <c r="O18" s="10">
        <f>SUM(' Q IS SEK'!Q35:T35)</f>
        <v>19400</v>
      </c>
      <c r="P18" s="10">
        <f>SUM(' Q IS SEK'!R35:U35)</f>
        <v>19146</v>
      </c>
      <c r="Q18" s="10">
        <f>SUM(' Q IS SEK'!S35:V35)</f>
        <v>19409</v>
      </c>
      <c r="R18" s="10">
        <f>SUM(' Q IS SEK'!T35:W35)</f>
        <v>21444</v>
      </c>
      <c r="S18" s="10">
        <f>SUM(' Q IS SEK'!U35:X35)</f>
        <v>22684</v>
      </c>
      <c r="T18" s="10">
        <f>SUM(' Q IS SEK'!V35:Y35)</f>
        <v>23559</v>
      </c>
      <c r="U18" s="10">
        <f>SUM(' Q IS SEK'!W35:Z35)</f>
        <v>24921</v>
      </c>
      <c r="V18" s="10">
        <f>SUM(' Q IS SEK'!X35:AA35)</f>
        <v>26276</v>
      </c>
      <c r="W18" s="10">
        <f>SUM(' Q IS SEK'!Y35:AB35)</f>
        <v>28654</v>
      </c>
      <c r="X18" s="10">
        <f>SUM(' Q IS SEK'!Z35:AC35)</f>
        <v>30216</v>
      </c>
      <c r="Y18" s="10">
        <f>SUM(' Q IS SEK'!AA35:AD35)</f>
        <v>32166</v>
      </c>
      <c r="Z18" s="10">
        <f>SUM(' Q IS SEK'!AB35:AE35)</f>
        <v>34076</v>
      </c>
      <c r="AA18" s="527">
        <f>SUM(' Q IS SEK'!AC35:AF35)</f>
        <v>35815</v>
      </c>
    </row>
    <row r="19" spans="1:27">
      <c r="A19" s="520" t="s">
        <v>320</v>
      </c>
      <c r="B19" s="335">
        <v>3635</v>
      </c>
      <c r="C19" s="335"/>
      <c r="D19" s="335">
        <v>3594</v>
      </c>
      <c r="E19" s="335"/>
      <c r="F19" s="335">
        <v>3635</v>
      </c>
      <c r="G19" s="335">
        <v>3112</v>
      </c>
      <c r="H19" s="335">
        <v>3323</v>
      </c>
      <c r="I19" s="335">
        <v>3625</v>
      </c>
      <c r="J19" s="345">
        <v>3903</v>
      </c>
      <c r="K19" s="10">
        <f t="shared" ref="K19:O19" si="13">SUM(H13:K13)</f>
        <v>4320</v>
      </c>
      <c r="L19" s="10">
        <f t="shared" si="13"/>
        <v>4700</v>
      </c>
      <c r="M19" s="10">
        <f t="shared" si="13"/>
        <v>4912</v>
      </c>
      <c r="N19" s="10">
        <f t="shared" si="13"/>
        <v>5065</v>
      </c>
      <c r="O19" s="10">
        <f t="shared" si="13"/>
        <v>5125</v>
      </c>
      <c r="P19" s="10">
        <f t="shared" ref="P19:T19" si="14">SUM(M13:P13)</f>
        <v>5189</v>
      </c>
      <c r="Q19" s="10">
        <f t="shared" si="14"/>
        <v>5176</v>
      </c>
      <c r="R19" s="10">
        <f t="shared" si="14"/>
        <v>5228</v>
      </c>
      <c r="S19" s="10">
        <f t="shared" si="14"/>
        <v>5328</v>
      </c>
      <c r="T19" s="10">
        <f t="shared" si="14"/>
        <v>5466</v>
      </c>
      <c r="U19" s="10">
        <f t="shared" ref="U19:Y19" si="15">SUM(R13:U13)</f>
        <v>5629</v>
      </c>
      <c r="V19" s="10">
        <f t="shared" si="15"/>
        <v>5782</v>
      </c>
      <c r="W19" s="10">
        <f t="shared" si="15"/>
        <v>6015</v>
      </c>
      <c r="X19" s="10">
        <f t="shared" si="15"/>
        <v>6333</v>
      </c>
      <c r="Y19" s="10">
        <f t="shared" si="15"/>
        <v>6670</v>
      </c>
      <c r="Z19" s="10">
        <f>SUM(W13:Z13)</f>
        <v>7060</v>
      </c>
      <c r="AA19" s="527">
        <f>SUM(X13:AA13)</f>
        <v>7417</v>
      </c>
    </row>
    <row r="20" spans="1:27">
      <c r="A20" s="521" t="s">
        <v>321</v>
      </c>
      <c r="B20" s="339">
        <f>B18+B19</f>
        <v>22383</v>
      </c>
      <c r="C20" s="339"/>
      <c r="D20" s="339">
        <f>D18+D19</f>
        <v>22885</v>
      </c>
      <c r="E20" s="339"/>
      <c r="F20" s="339">
        <f t="shared" ref="F20:K20" si="16">F18+F19</f>
        <v>23759</v>
      </c>
      <c r="G20" s="339">
        <f t="shared" si="16"/>
        <v>23497</v>
      </c>
      <c r="H20" s="339">
        <f t="shared" si="16"/>
        <v>24510</v>
      </c>
      <c r="I20" s="339">
        <f>I18+I19</f>
        <v>25027</v>
      </c>
      <c r="J20" s="339">
        <f>J18+J19</f>
        <v>25254</v>
      </c>
      <c r="K20" s="339">
        <f t="shared" si="16"/>
        <v>26251</v>
      </c>
      <c r="L20" s="339">
        <f t="shared" ref="L20:O20" si="17">L18+L19</f>
        <v>26597</v>
      </c>
      <c r="M20" s="339">
        <f t="shared" si="17"/>
        <v>26885</v>
      </c>
      <c r="N20" s="339">
        <f t="shared" si="17"/>
        <v>25548</v>
      </c>
      <c r="O20" s="339">
        <f t="shared" si="17"/>
        <v>24525</v>
      </c>
      <c r="P20" s="339">
        <f t="shared" ref="P20:U20" si="18">P18+P19</f>
        <v>24335</v>
      </c>
      <c r="Q20" s="483">
        <f t="shared" si="18"/>
        <v>24585</v>
      </c>
      <c r="R20" s="339">
        <f t="shared" si="18"/>
        <v>26672</v>
      </c>
      <c r="S20" s="339">
        <f t="shared" si="18"/>
        <v>28012</v>
      </c>
      <c r="T20" s="339">
        <f t="shared" si="18"/>
        <v>29025</v>
      </c>
      <c r="U20" s="483">
        <f t="shared" si="18"/>
        <v>30550</v>
      </c>
      <c r="V20" s="483">
        <f t="shared" ref="V20" si="19">V18+V19</f>
        <v>32058</v>
      </c>
      <c r="W20" s="483">
        <f>W18+W19</f>
        <v>34669</v>
      </c>
      <c r="X20" s="483">
        <f>X18+X19</f>
        <v>36549</v>
      </c>
      <c r="Y20" s="339">
        <f>Y18+Y19</f>
        <v>38836</v>
      </c>
      <c r="Z20" s="483">
        <f>Z18+Z19</f>
        <v>41136</v>
      </c>
      <c r="AA20" s="664">
        <f>AA18+AA19</f>
        <v>43232</v>
      </c>
    </row>
    <row r="21" spans="1:27">
      <c r="A21" s="521" t="s">
        <v>322</v>
      </c>
      <c r="B21" s="336">
        <f>B20/B17</f>
        <v>0.26132184511926027</v>
      </c>
      <c r="C21" s="336"/>
      <c r="D21" s="336">
        <f>D20/D17</f>
        <v>0.26310343638265826</v>
      </c>
      <c r="E21" s="336"/>
      <c r="F21" s="336">
        <f t="shared" ref="F21:K21" si="20">F20/F17</f>
        <v>0.26385696040868456</v>
      </c>
      <c r="G21" s="336">
        <f t="shared" si="20"/>
        <v>0.25350912209910775</v>
      </c>
      <c r="H21" s="336">
        <f t="shared" si="20"/>
        <v>0.25701792099661297</v>
      </c>
      <c r="I21" s="336">
        <f t="shared" si="20"/>
        <v>0.25632438190048956</v>
      </c>
      <c r="J21" s="336">
        <f t="shared" si="20"/>
        <v>0.25571858197393604</v>
      </c>
      <c r="K21" s="336">
        <f t="shared" si="20"/>
        <v>0.25797480296389474</v>
      </c>
      <c r="L21" s="336">
        <f>L20/L17</f>
        <v>0.25634180191988898</v>
      </c>
      <c r="M21" s="336">
        <f t="shared" ref="M21:N21" si="21">M20/M17</f>
        <v>0.25684751559619001</v>
      </c>
      <c r="N21" s="336">
        <f t="shared" si="21"/>
        <v>0.24757013421192886</v>
      </c>
      <c r="O21" s="336">
        <f t="shared" ref="O21" si="22">O20/O17</f>
        <v>0.24194025728040408</v>
      </c>
      <c r="P21" s="338">
        <f t="shared" ref="P21:T21" si="23">P20/P17</f>
        <v>0.243869441911271</v>
      </c>
      <c r="Q21" s="338">
        <f t="shared" si="23"/>
        <v>0.24411677092642239</v>
      </c>
      <c r="R21" s="336">
        <f t="shared" si="23"/>
        <v>0.25611184728543718</v>
      </c>
      <c r="S21" s="336">
        <f t="shared" si="23"/>
        <v>0.2615084440378278</v>
      </c>
      <c r="T21" s="336">
        <f t="shared" si="23"/>
        <v>0.26169395556837854</v>
      </c>
      <c r="U21" s="338">
        <f t="shared" ref="U21:Y21" si="24">U20/U17</f>
        <v>0.26570531497603866</v>
      </c>
      <c r="V21" s="338">
        <f t="shared" si="24"/>
        <v>0.26592232526502646</v>
      </c>
      <c r="W21" s="338">
        <f t="shared" si="24"/>
        <v>0.26504541145530719</v>
      </c>
      <c r="X21" s="338">
        <f t="shared" si="24"/>
        <v>0.2586166637183796</v>
      </c>
      <c r="Y21" s="338">
        <f t="shared" si="24"/>
        <v>0.25702183984116478</v>
      </c>
      <c r="Z21" s="338">
        <f>Z20/Z17</f>
        <v>0.25494412871158267</v>
      </c>
      <c r="AA21" s="613">
        <f>AA20/AA17</f>
        <v>0.2576953339214611</v>
      </c>
    </row>
    <row r="22" spans="1:27">
      <c r="A22" s="517"/>
      <c r="B22" s="333"/>
      <c r="C22" s="333"/>
      <c r="D22" s="333"/>
      <c r="E22" s="333"/>
      <c r="F22" s="333"/>
      <c r="G22" s="333"/>
      <c r="Y22" s="197"/>
      <c r="AA22" s="377"/>
    </row>
    <row r="23" spans="1:27" ht="15.6">
      <c r="A23" s="517" t="s">
        <v>502</v>
      </c>
      <c r="B23" s="335">
        <f>'Q BS SEK'!E46</f>
        <v>-2466</v>
      </c>
      <c r="C23" s="343" t="s">
        <v>331</v>
      </c>
      <c r="D23" s="335">
        <f>'Q BS SEK'!F46</f>
        <v>-2565</v>
      </c>
      <c r="E23" s="335"/>
      <c r="F23" s="335">
        <f>'Q BS SEK'!G46</f>
        <v>-14383</v>
      </c>
      <c r="G23" s="335">
        <f>'Q BS SEK'!H46</f>
        <v>-11354</v>
      </c>
      <c r="H23" s="345">
        <f>'Q BS SEK'!I46</f>
        <v>-6702</v>
      </c>
      <c r="I23" s="345">
        <f>'Q BS SEK'!J46</f>
        <v>-8525</v>
      </c>
      <c r="J23" s="345">
        <f>'Q BS SEK'!K46</f>
        <v>-10935</v>
      </c>
      <c r="K23" s="345">
        <f>'Q BS SEK'!L46</f>
        <v>-13205</v>
      </c>
      <c r="L23" s="345">
        <f>'Q BS SEK'!M46</f>
        <v>-12013</v>
      </c>
      <c r="M23" s="345">
        <f>'Q BS SEK'!N46</f>
        <v>-13859</v>
      </c>
      <c r="N23" s="345">
        <f>'Q BS SEK'!O46</f>
        <v>-23772</v>
      </c>
      <c r="O23" s="345">
        <f>'Q BS SEK'!P46</f>
        <v>-18662</v>
      </c>
      <c r="P23" s="345">
        <f>'Q BS SEK'!Q46</f>
        <v>-16421</v>
      </c>
      <c r="Q23" s="345">
        <f>'Q BS SEK'!R46</f>
        <v>-11429</v>
      </c>
      <c r="R23" s="345">
        <f>'Q BS SEK'!S46</f>
        <v>-13076</v>
      </c>
      <c r="S23" s="345">
        <f>'Q BS SEK'!T46</f>
        <v>-9649</v>
      </c>
      <c r="T23" s="345">
        <f>'Q BS SEK'!U46</f>
        <v>-8151</v>
      </c>
      <c r="U23" s="345">
        <f>'Q BS SEK'!V46</f>
        <v>-6144</v>
      </c>
      <c r="V23" s="345">
        <f>'Q BS SEK'!W46</f>
        <v>-20437</v>
      </c>
      <c r="W23" s="345">
        <f>'Q BS SEK'!X46</f>
        <v>-24622</v>
      </c>
      <c r="X23" s="345">
        <f>'Q BS SEK'!Y46</f>
        <v>-26570</v>
      </c>
      <c r="Y23" s="345">
        <f>'Q BS SEK'!Z46</f>
        <v>-24124</v>
      </c>
      <c r="Z23" s="345">
        <f>'Q BS SEK'!AA46</f>
        <v>-31998</v>
      </c>
      <c r="AA23" s="562">
        <f>'Q BS SEK'!AB46</f>
        <v>-25293</v>
      </c>
    </row>
    <row r="24" spans="1:27">
      <c r="A24" s="520"/>
      <c r="B24" s="370"/>
      <c r="C24" s="333"/>
      <c r="D24" s="333"/>
      <c r="E24" s="333"/>
      <c r="F24" s="333"/>
      <c r="G24" s="333"/>
      <c r="Y24" s="658"/>
      <c r="AA24" s="377"/>
    </row>
    <row r="25" spans="1:27">
      <c r="A25" s="518" t="s">
        <v>323</v>
      </c>
      <c r="B25" s="346">
        <f>-'Q BS SEK'!E46/B20</f>
        <v>0.110172899075191</v>
      </c>
      <c r="C25" s="346"/>
      <c r="D25" s="346">
        <f>-'Q BS SEK'!F46/D20</f>
        <v>0.11208214987983395</v>
      </c>
      <c r="E25" s="346"/>
      <c r="F25" s="346">
        <f>-'Q BS SEK'!G46/F20</f>
        <v>0.60537059640557267</v>
      </c>
      <c r="G25" s="346">
        <f>-'Q BS SEK'!H46/G20</f>
        <v>0.4832106226326765</v>
      </c>
      <c r="H25" s="346">
        <f>-'Q BS SEK'!I46/H20</f>
        <v>0.27343941248470011</v>
      </c>
      <c r="I25" s="346">
        <f>-'Q BS SEK'!J46/I20</f>
        <v>0.34063211731330162</v>
      </c>
      <c r="J25" s="346">
        <f>-'Q BS SEK'!K46/J20</f>
        <v>0.43300071275837493</v>
      </c>
      <c r="K25" s="346">
        <f>-'Q BS SEK'!L46/K20</f>
        <v>0.50302845605881685</v>
      </c>
      <c r="L25" s="346">
        <f>-'Q BS SEK'!M46/L20</f>
        <v>0.45166748129488288</v>
      </c>
      <c r="M25" s="346">
        <f>-'Q BS SEK'!N46/M20</f>
        <v>0.51549190998698158</v>
      </c>
      <c r="N25" s="346">
        <f>-'Q BS SEK'!O46/N20</f>
        <v>0.93048379520901836</v>
      </c>
      <c r="O25" s="346">
        <f t="shared" ref="O25:S25" si="25">-O23/O20</f>
        <v>0.76093781855249742</v>
      </c>
      <c r="P25" s="346">
        <f t="shared" si="25"/>
        <v>0.67478939798643933</v>
      </c>
      <c r="Q25" s="346">
        <f t="shared" si="25"/>
        <v>0.46487695749440716</v>
      </c>
      <c r="R25" s="346">
        <f t="shared" si="25"/>
        <v>0.49025194961007801</v>
      </c>
      <c r="S25" s="346">
        <f t="shared" si="25"/>
        <v>0.34445951734970726</v>
      </c>
      <c r="T25" s="346">
        <f t="shared" ref="T25:X25" si="26">-T23/T20</f>
        <v>0.28082687338501294</v>
      </c>
      <c r="U25" s="346">
        <f t="shared" si="26"/>
        <v>0.20111292962356792</v>
      </c>
      <c r="V25" s="346">
        <f t="shared" si="26"/>
        <v>0.63750077983654629</v>
      </c>
      <c r="W25" s="346">
        <f t="shared" si="26"/>
        <v>0.71020219792898553</v>
      </c>
      <c r="X25" s="346">
        <f t="shared" si="26"/>
        <v>0.72696927412514711</v>
      </c>
      <c r="Y25" s="346">
        <f>-Y23/Y20</f>
        <v>0.62117622824183749</v>
      </c>
      <c r="Z25" s="346">
        <f>-Z23/Z20</f>
        <v>0.77785880980163358</v>
      </c>
      <c r="AA25" s="619">
        <f>-AA23/AA20</f>
        <v>0.58505273871206509</v>
      </c>
    </row>
    <row r="26" spans="1:27">
      <c r="A26" s="518"/>
      <c r="B26" s="346"/>
      <c r="C26" s="346"/>
      <c r="D26" s="346"/>
      <c r="E26" s="346"/>
      <c r="F26" s="346"/>
      <c r="G26" s="346"/>
      <c r="H26" s="346"/>
      <c r="I26" s="346"/>
      <c r="J26" s="346"/>
      <c r="K26" s="346"/>
      <c r="L26" s="346"/>
      <c r="M26" s="346"/>
      <c r="N26" s="346"/>
      <c r="O26" s="346"/>
      <c r="P26" s="346"/>
      <c r="Q26" s="346"/>
      <c r="R26" s="346"/>
      <c r="S26" s="346"/>
      <c r="T26" s="346"/>
      <c r="U26" s="346"/>
      <c r="V26" s="346"/>
      <c r="W26" s="346"/>
      <c r="X26" s="346"/>
      <c r="Y26" s="659"/>
      <c r="Z26" s="346"/>
      <c r="AA26" s="619"/>
    </row>
    <row r="27" spans="1:27" ht="26.4">
      <c r="A27" s="522" t="s">
        <v>390</v>
      </c>
      <c r="B27" s="346"/>
      <c r="C27" s="346"/>
      <c r="D27" s="346"/>
      <c r="E27" s="346"/>
      <c r="F27" s="346"/>
      <c r="G27" s="346"/>
      <c r="H27" s="346"/>
      <c r="I27" s="346"/>
      <c r="J27" s="346"/>
      <c r="K27" s="346"/>
      <c r="L27" s="346"/>
      <c r="M27" s="346"/>
      <c r="N27" s="346"/>
      <c r="O27" s="346"/>
      <c r="P27" s="480"/>
      <c r="Q27" s="480">
        <v>355</v>
      </c>
      <c r="R27" s="480">
        <v>361</v>
      </c>
      <c r="S27" s="480">
        <v>373</v>
      </c>
      <c r="T27" s="480">
        <v>367</v>
      </c>
      <c r="U27" s="480">
        <v>378</v>
      </c>
      <c r="V27" s="480">
        <v>400</v>
      </c>
      <c r="W27" s="480">
        <v>466</v>
      </c>
      <c r="X27" s="480">
        <v>496</v>
      </c>
      <c r="Y27" s="480">
        <v>512</v>
      </c>
      <c r="Z27" s="480">
        <v>533</v>
      </c>
      <c r="AA27" s="616">
        <v>554</v>
      </c>
    </row>
    <row r="28" spans="1:27">
      <c r="A28" s="518" t="s">
        <v>387</v>
      </c>
      <c r="B28" s="346"/>
      <c r="C28" s="346"/>
      <c r="D28" s="346"/>
      <c r="E28" s="346"/>
      <c r="F28" s="346"/>
      <c r="G28" s="346"/>
      <c r="H28" s="346"/>
      <c r="I28" s="346"/>
      <c r="J28" s="346"/>
      <c r="K28" s="346"/>
      <c r="L28" s="346"/>
      <c r="M28" s="346"/>
      <c r="N28" s="346"/>
      <c r="O28" s="346"/>
      <c r="P28" s="481"/>
      <c r="Q28" s="339">
        <f t="shared" ref="Q28:V28" si="27">Q12+Q27</f>
        <v>5742</v>
      </c>
      <c r="R28" s="339">
        <f t="shared" si="27"/>
        <v>6285</v>
      </c>
      <c r="S28" s="339">
        <f t="shared" si="27"/>
        <v>6373</v>
      </c>
      <c r="T28" s="339">
        <f t="shared" si="27"/>
        <v>6615</v>
      </c>
      <c r="U28" s="339">
        <f t="shared" si="27"/>
        <v>7127</v>
      </c>
      <c r="V28" s="339">
        <f t="shared" si="27"/>
        <v>7679</v>
      </c>
      <c r="W28" s="339">
        <f>W12+W27</f>
        <v>8844</v>
      </c>
      <c r="X28" s="339">
        <f>X12+X27</f>
        <v>8306</v>
      </c>
      <c r="Y28" s="339">
        <f>Y12+Y27</f>
        <v>9211</v>
      </c>
      <c r="Z28" s="339">
        <f>Z12+Z27</f>
        <v>9722</v>
      </c>
      <c r="AA28" s="615">
        <f>AA12+AA27</f>
        <v>10671</v>
      </c>
    </row>
    <row r="29" spans="1:27">
      <c r="A29" s="517"/>
      <c r="B29" s="333"/>
      <c r="C29" s="333"/>
      <c r="D29" s="333"/>
      <c r="E29" s="333"/>
      <c r="F29" s="333"/>
      <c r="G29" s="335"/>
      <c r="Y29" s="197"/>
      <c r="AA29" s="377"/>
    </row>
    <row r="30" spans="1:27">
      <c r="A30" s="516" t="s">
        <v>324</v>
      </c>
      <c r="B30" s="337"/>
      <c r="C30" s="337"/>
      <c r="D30" s="337"/>
      <c r="E30" s="337"/>
      <c r="F30" s="337"/>
      <c r="G30" s="337"/>
      <c r="H30" s="337"/>
      <c r="I30" s="337"/>
      <c r="J30" s="337"/>
      <c r="K30" s="337"/>
      <c r="L30" s="337"/>
      <c r="M30" s="337"/>
      <c r="N30" s="337"/>
      <c r="O30" s="337"/>
      <c r="P30" s="337"/>
      <c r="Q30" s="337"/>
      <c r="R30" s="337"/>
      <c r="S30" s="337"/>
      <c r="T30" s="337"/>
      <c r="U30" s="337"/>
      <c r="V30" s="337"/>
      <c r="W30" s="337"/>
      <c r="X30" s="337"/>
      <c r="Y30" s="657"/>
      <c r="Z30" s="337"/>
      <c r="AA30" s="516"/>
    </row>
    <row r="31" spans="1:27">
      <c r="A31" s="520" t="s">
        <v>325</v>
      </c>
      <c r="B31" s="335">
        <f>SUM(' Q IS SEK'!F47:I47)</f>
        <v>17591</v>
      </c>
      <c r="C31" s="335"/>
      <c r="D31" s="335">
        <f>SUM(' Q IS SEK'!G47:J47)</f>
        <v>18046</v>
      </c>
      <c r="E31" s="335"/>
      <c r="F31" s="335">
        <f>SUM(' Q IS SEK'!H47:K47)</f>
        <v>19073</v>
      </c>
      <c r="G31" s="335">
        <f>SUM(' Q IS SEK'!I47:L47)</f>
        <v>19461</v>
      </c>
      <c r="H31" s="345">
        <f>SUM(' Q IS SEK'!J47:M47)</f>
        <v>20844</v>
      </c>
      <c r="I31" s="345">
        <f>SUM(' Q IS SEK'!K47:N47)</f>
        <v>21238</v>
      </c>
      <c r="J31" s="10">
        <f>SUM(' Q IS SEK'!L47:O47)</f>
        <v>21324</v>
      </c>
      <c r="K31" s="10">
        <f>SUM(' Q IS SEK'!M47:P47)</f>
        <v>21934</v>
      </c>
      <c r="L31" s="10">
        <f>SUM(' Q IS SEK'!N47:Q47)</f>
        <v>21572</v>
      </c>
      <c r="M31" s="10">
        <f>SUM(' Q IS SEK'!O47:R47)</f>
        <v>21675</v>
      </c>
      <c r="N31" s="10">
        <f>SUM(' Q IS SEK'!P47:S47)</f>
        <v>20186</v>
      </c>
      <c r="O31" s="10">
        <f>SUM(' Q IS SEK'!Q47:T47)</f>
        <v>19104</v>
      </c>
      <c r="P31" s="10">
        <f>SUM(' Q IS SEK'!R47:U47)</f>
        <v>18825</v>
      </c>
      <c r="Q31" s="10">
        <f>SUM(' Q IS SEK'!S47:V47)</f>
        <v>19158</v>
      </c>
      <c r="R31" s="10">
        <f>SUM(' Q IS SEK'!T47:W47)</f>
        <v>21204</v>
      </c>
      <c r="S31" s="10">
        <f>SUM(' Q IS SEK'!U47:X47)</f>
        <v>22453</v>
      </c>
      <c r="T31" s="10">
        <f>SUM(' Q IS SEK'!V47:Y47)</f>
        <v>23410</v>
      </c>
      <c r="U31" s="10">
        <f>SUM(' Q IS SEK'!W47:Z47)</f>
        <v>24738</v>
      </c>
      <c r="V31" s="10">
        <f>SUM(' Q IS SEK'!X47:AA47)</f>
        <v>26171</v>
      </c>
      <c r="W31" s="10">
        <f>SUM(' Q IS SEK'!Y47:AB47)</f>
        <v>28674</v>
      </c>
      <c r="X31" s="10">
        <f>SUM(' Q IS SEK'!Z47:AC47)</f>
        <v>30044</v>
      </c>
      <c r="Y31" s="10">
        <f>SUM(' Q IS SEK'!AA47:AD47)</f>
        <v>32028</v>
      </c>
      <c r="Z31" s="10">
        <f>SUM(' Q IS SEK'!AB47:AE47)</f>
        <v>33749</v>
      </c>
      <c r="AA31" s="527">
        <f>SUM(' Q IS SEK'!AC47:AF47)</f>
        <v>35229</v>
      </c>
    </row>
    <row r="32" spans="1:27">
      <c r="A32" s="520" t="s">
        <v>326</v>
      </c>
      <c r="B32" s="335">
        <v>1194</v>
      </c>
      <c r="C32" s="335"/>
      <c r="D32" s="335">
        <v>1214</v>
      </c>
      <c r="E32" s="335"/>
      <c r="F32" s="335">
        <v>969</v>
      </c>
      <c r="G32" s="335">
        <v>849</v>
      </c>
      <c r="H32">
        <v>290</v>
      </c>
      <c r="I32" s="335">
        <v>180</v>
      </c>
      <c r="J32" s="1">
        <f>572-417</f>
        <v>155</v>
      </c>
      <c r="K32" s="1">
        <v>111</v>
      </c>
      <c r="L32" s="1">
        <v>432</v>
      </c>
      <c r="M32" s="1">
        <v>424</v>
      </c>
      <c r="N32" s="40">
        <v>412</v>
      </c>
      <c r="O32" s="40">
        <v>436</v>
      </c>
      <c r="P32" s="40">
        <v>478</v>
      </c>
      <c r="Q32" s="40">
        <v>427</v>
      </c>
      <c r="R32" s="40">
        <v>432</v>
      </c>
      <c r="S32" s="40">
        <v>421</v>
      </c>
      <c r="T32" s="40">
        <v>387</v>
      </c>
      <c r="U32" s="40">
        <v>366</v>
      </c>
      <c r="V32" s="40">
        <v>301</v>
      </c>
      <c r="W32" s="40">
        <v>207</v>
      </c>
      <c r="X32" s="40">
        <v>412</v>
      </c>
      <c r="Y32" s="1">
        <v>457</v>
      </c>
      <c r="Z32" s="40">
        <v>660</v>
      </c>
      <c r="AA32" s="665">
        <v>962</v>
      </c>
    </row>
    <row r="33" spans="1:27">
      <c r="A33" s="519" t="s">
        <v>327</v>
      </c>
      <c r="B33" s="335">
        <f>SUM(B31:B32)</f>
        <v>18785</v>
      </c>
      <c r="C33" s="335"/>
      <c r="D33" s="335">
        <f>SUM(D31:D32)</f>
        <v>19260</v>
      </c>
      <c r="E33" s="335"/>
      <c r="F33" s="335">
        <f t="shared" ref="F33:K33" si="28">SUM(F31:F32)</f>
        <v>20042</v>
      </c>
      <c r="G33" s="335">
        <f t="shared" si="28"/>
        <v>20310</v>
      </c>
      <c r="H33" s="335">
        <f t="shared" si="28"/>
        <v>21134</v>
      </c>
      <c r="I33" s="335">
        <f t="shared" si="28"/>
        <v>21418</v>
      </c>
      <c r="J33" s="335">
        <f>SUM(J31:J32)</f>
        <v>21479</v>
      </c>
      <c r="K33" s="335">
        <f t="shared" si="28"/>
        <v>22045</v>
      </c>
      <c r="L33" s="335">
        <f t="shared" ref="L33:P33" si="29">SUM(L31:L32)</f>
        <v>22004</v>
      </c>
      <c r="M33" s="335">
        <f t="shared" si="29"/>
        <v>22099</v>
      </c>
      <c r="N33" s="335">
        <f t="shared" si="29"/>
        <v>20598</v>
      </c>
      <c r="O33" s="335">
        <f t="shared" si="29"/>
        <v>19540</v>
      </c>
      <c r="P33" s="335">
        <f t="shared" si="29"/>
        <v>19303</v>
      </c>
      <c r="Q33" s="335">
        <f t="shared" ref="Q33:V33" si="30">SUM(Q31:Q32)</f>
        <v>19585</v>
      </c>
      <c r="R33" s="335">
        <f t="shared" si="30"/>
        <v>21636</v>
      </c>
      <c r="S33" s="335">
        <f t="shared" si="30"/>
        <v>22874</v>
      </c>
      <c r="T33" s="335">
        <f t="shared" si="30"/>
        <v>23797</v>
      </c>
      <c r="U33" s="335">
        <f t="shared" si="30"/>
        <v>25104</v>
      </c>
      <c r="V33" s="335">
        <f t="shared" si="30"/>
        <v>26472</v>
      </c>
      <c r="W33" s="335">
        <f>SUM(W31:W32)</f>
        <v>28881</v>
      </c>
      <c r="X33" s="335">
        <f>SUM(X31:X32)</f>
        <v>30456</v>
      </c>
      <c r="Y33" s="335">
        <f>SUM(Y31:Y32)</f>
        <v>32485</v>
      </c>
      <c r="Z33" s="335">
        <f>SUM(Z31:Z32)</f>
        <v>34409</v>
      </c>
      <c r="AA33" s="614">
        <f>SUM(AA31:AA32)</f>
        <v>36191</v>
      </c>
    </row>
    <row r="34" spans="1:27">
      <c r="A34" s="519"/>
      <c r="B34" s="333"/>
      <c r="C34" s="333"/>
      <c r="D34" s="333"/>
      <c r="E34" s="333"/>
      <c r="F34" s="333"/>
      <c r="G34" s="333"/>
      <c r="Y34" s="197"/>
      <c r="AA34" s="377"/>
    </row>
    <row r="35" spans="1:27">
      <c r="A35" s="519" t="s">
        <v>328</v>
      </c>
      <c r="B35" s="335">
        <v>64096</v>
      </c>
      <c r="C35" s="335"/>
      <c r="D35" s="335">
        <f>'Q BS SEK'!F40</f>
        <v>65573</v>
      </c>
      <c r="E35" s="335"/>
      <c r="F35" s="335">
        <f>'Q BS SEK'!G40</f>
        <v>64286</v>
      </c>
      <c r="G35" s="335">
        <f>'Q BS SEK'!H40</f>
        <v>64451</v>
      </c>
      <c r="H35" s="345">
        <f>'Q BS SEK'!I40</f>
        <v>64945</v>
      </c>
      <c r="I35" s="345">
        <f>'Q BS SEK'!J40</f>
        <v>65565</v>
      </c>
      <c r="J35" s="345">
        <v>65126</v>
      </c>
      <c r="K35" s="345">
        <v>68855</v>
      </c>
      <c r="L35" s="345">
        <v>72732</v>
      </c>
      <c r="M35" s="345">
        <v>76202</v>
      </c>
      <c r="N35" s="10">
        <f>'Q BS SEK'!O40</f>
        <v>79027</v>
      </c>
      <c r="O35" s="10">
        <f>'Q BS SEK'!P40</f>
        <v>82845</v>
      </c>
      <c r="P35" s="10">
        <f>'Q BS SEK'!Q40</f>
        <v>83649</v>
      </c>
      <c r="Q35" s="10">
        <f>'Q BS SEK'!R40</f>
        <v>85164</v>
      </c>
      <c r="R35" s="10">
        <f>'Q BS SEK'!S40</f>
        <v>84529.4</v>
      </c>
      <c r="S35" s="10">
        <f>'Q BS SEK'!T40</f>
        <v>85637</v>
      </c>
      <c r="T35" s="10">
        <f>'Q BS SEK'!U40</f>
        <v>87537</v>
      </c>
      <c r="U35" s="10">
        <f>'Q BS SEK'!V40</f>
        <v>92306</v>
      </c>
      <c r="V35" s="10">
        <f>'Q BS SEK'!W40</f>
        <v>94248</v>
      </c>
      <c r="W35" s="10">
        <f>'Q BS SEK'!X40</f>
        <v>100154</v>
      </c>
      <c r="X35" s="10">
        <f>'Q BS SEK'!Y40</f>
        <v>106054</v>
      </c>
      <c r="Y35" s="10">
        <f>'Q BS SEK'!Z40</f>
        <v>111077</v>
      </c>
      <c r="Z35" s="10">
        <f>'Q BS SEK'!AA40</f>
        <v>115576</v>
      </c>
      <c r="AA35" s="527">
        <f>'Q BS SEK'!AB40</f>
        <v>122310</v>
      </c>
    </row>
    <row r="36" spans="1:27">
      <c r="A36" s="523" t="s">
        <v>324</v>
      </c>
      <c r="B36" s="524">
        <f>B33/B35</f>
        <v>0.2930760109835247</v>
      </c>
      <c r="C36" s="524"/>
      <c r="D36" s="524">
        <f>D33/D35</f>
        <v>0.29371845119180151</v>
      </c>
      <c r="E36" s="524"/>
      <c r="F36" s="524">
        <f t="shared" ref="F36:K36" si="31">F33/F35</f>
        <v>0.31176305883084965</v>
      </c>
      <c r="G36" s="524">
        <f t="shared" si="31"/>
        <v>0.31512311678639587</v>
      </c>
      <c r="H36" s="524">
        <f t="shared" si="31"/>
        <v>0.32541381168681194</v>
      </c>
      <c r="I36" s="524">
        <f t="shared" si="31"/>
        <v>0.32666819187066271</v>
      </c>
      <c r="J36" s="524">
        <f t="shared" si="31"/>
        <v>0.3298068359794859</v>
      </c>
      <c r="K36" s="524">
        <f t="shared" si="31"/>
        <v>0.32016556531842277</v>
      </c>
      <c r="L36" s="524">
        <f>L33/L35</f>
        <v>0.3025353352032118</v>
      </c>
      <c r="M36" s="524">
        <f>M33/M35</f>
        <v>0.29000551166636046</v>
      </c>
      <c r="N36" s="524">
        <f>N33/N35</f>
        <v>0.26064509597985497</v>
      </c>
      <c r="O36" s="524">
        <v>0.24</v>
      </c>
      <c r="P36" s="525">
        <f t="shared" ref="P36:V36" si="32">P33/P35</f>
        <v>0.23076187402120765</v>
      </c>
      <c r="Q36" s="525">
        <f t="shared" si="32"/>
        <v>0.22996806162228173</v>
      </c>
      <c r="R36" s="524">
        <f t="shared" si="32"/>
        <v>0.25595828197053333</v>
      </c>
      <c r="S36" s="524">
        <f t="shared" si="32"/>
        <v>0.26710417226198957</v>
      </c>
      <c r="T36" s="524">
        <f t="shared" si="32"/>
        <v>0.27185076024995147</v>
      </c>
      <c r="U36" s="525">
        <f t="shared" si="32"/>
        <v>0.27196498602474378</v>
      </c>
      <c r="V36" s="525">
        <f t="shared" si="32"/>
        <v>0.28087598675833969</v>
      </c>
      <c r="W36" s="525">
        <f>W33/W35</f>
        <v>0.28836591648860754</v>
      </c>
      <c r="X36" s="525">
        <f>X33/X35</f>
        <v>0.28717445829483096</v>
      </c>
      <c r="Y36" s="525">
        <f>Y33/Y35</f>
        <v>0.29245478361857091</v>
      </c>
      <c r="Z36" s="525">
        <f>Z33/Z35</f>
        <v>0.2977175192081401</v>
      </c>
      <c r="AA36" s="622">
        <f>AA33/AA35</f>
        <v>0.29589567492437252</v>
      </c>
    </row>
    <row r="37" spans="1:27">
      <c r="A37" s="342"/>
      <c r="B37" s="336"/>
      <c r="C37" s="336"/>
      <c r="D37" s="336"/>
      <c r="E37" s="336"/>
      <c r="F37" s="336"/>
    </row>
    <row r="38" spans="1:27" ht="15">
      <c r="A38" s="641" t="s">
        <v>504</v>
      </c>
      <c r="H38" s="197"/>
      <c r="I38" s="197"/>
    </row>
    <row r="39" spans="1:27">
      <c r="A39" s="344"/>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pageSetUpPr fitToPage="1"/>
  </sheetPr>
  <dimension ref="A1:O239"/>
  <sheetViews>
    <sheetView showGridLines="0" zoomScale="80" zoomScaleNormal="80" workbookViewId="0"/>
  </sheetViews>
  <sheetFormatPr defaultColWidth="9.109375" defaultRowHeight="15" customHeight="1"/>
  <cols>
    <col min="1" max="1" width="74.109375" style="272" customWidth="1"/>
    <col min="2" max="2" width="9.109375" style="272" customWidth="1"/>
    <col min="3" max="9" width="11.44140625" style="272" customWidth="1"/>
    <col min="10" max="16384" width="9.109375" style="272"/>
  </cols>
  <sheetData>
    <row r="1" spans="1:6" ht="15" customHeight="1">
      <c r="A1" s="421" t="s">
        <v>11</v>
      </c>
      <c r="B1" s="271"/>
      <c r="C1" s="271"/>
      <c r="D1" s="271"/>
      <c r="E1" s="271"/>
      <c r="F1" s="271"/>
    </row>
    <row r="2" spans="1:6" ht="15" customHeight="1">
      <c r="A2" s="421" t="s">
        <v>198</v>
      </c>
      <c r="B2" s="271"/>
      <c r="C2" s="271"/>
      <c r="D2" s="271"/>
      <c r="E2" s="271"/>
      <c r="F2" s="271"/>
    </row>
    <row r="3" spans="1:6">
      <c r="A3" s="422" t="s">
        <v>424</v>
      </c>
      <c r="B3" s="417">
        <v>2018</v>
      </c>
      <c r="C3" s="417">
        <v>2019</v>
      </c>
      <c r="D3" s="417">
        <v>2020</v>
      </c>
      <c r="E3" s="417">
        <v>2021</v>
      </c>
      <c r="F3" s="417">
        <v>2022</v>
      </c>
    </row>
    <row r="4" spans="1:6" s="273" customFormat="1" ht="16.2">
      <c r="A4" s="424" t="s">
        <v>425</v>
      </c>
      <c r="B4" s="275" t="s">
        <v>144</v>
      </c>
      <c r="C4" s="275">
        <v>75</v>
      </c>
      <c r="D4" s="275">
        <v>75</v>
      </c>
      <c r="E4" s="275">
        <v>79</v>
      </c>
      <c r="F4" s="628">
        <v>77</v>
      </c>
    </row>
    <row r="5" spans="1:6" s="273" customFormat="1" ht="16.2">
      <c r="A5" s="424" t="s">
        <v>426</v>
      </c>
      <c r="B5" s="275" t="s">
        <v>144</v>
      </c>
      <c r="C5" s="275">
        <v>87</v>
      </c>
      <c r="D5" s="275">
        <v>83</v>
      </c>
      <c r="E5" s="275">
        <v>56</v>
      </c>
      <c r="F5" s="628">
        <v>31</v>
      </c>
    </row>
    <row r="6" spans="1:6" s="273" customFormat="1" ht="16.2">
      <c r="A6" s="424" t="s">
        <v>427</v>
      </c>
      <c r="B6" s="275" t="s">
        <v>144</v>
      </c>
      <c r="C6" s="275">
        <v>162</v>
      </c>
      <c r="D6" s="275">
        <v>158</v>
      </c>
      <c r="E6" s="275">
        <v>135</v>
      </c>
      <c r="F6" s="628">
        <v>108</v>
      </c>
    </row>
    <row r="7" spans="1:6" s="273" customFormat="1" ht="16.2">
      <c r="A7" s="424" t="s">
        <v>428</v>
      </c>
      <c r="B7" s="275" t="s">
        <v>144</v>
      </c>
      <c r="C7" s="275" t="s">
        <v>144</v>
      </c>
      <c r="D7" s="275" t="s">
        <v>144</v>
      </c>
      <c r="E7" s="275" t="s">
        <v>144</v>
      </c>
      <c r="F7" s="628">
        <v>138</v>
      </c>
    </row>
    <row r="8" spans="1:6" s="276" customFormat="1" ht="15.6">
      <c r="A8" s="424" t="s">
        <v>429</v>
      </c>
      <c r="B8" s="629" t="s">
        <v>144</v>
      </c>
      <c r="C8" s="630">
        <v>170634</v>
      </c>
      <c r="D8" s="630">
        <v>172279</v>
      </c>
      <c r="E8" s="630">
        <v>179393</v>
      </c>
      <c r="F8" s="630">
        <v>219822</v>
      </c>
    </row>
    <row r="9" spans="1:6" ht="15.6">
      <c r="A9" s="631" t="s">
        <v>430</v>
      </c>
      <c r="B9" s="630" t="s">
        <v>144</v>
      </c>
      <c r="C9" s="629">
        <v>3</v>
      </c>
      <c r="D9" s="629">
        <v>3</v>
      </c>
      <c r="E9" s="629">
        <v>2.2999999999999998</v>
      </c>
      <c r="F9" s="629">
        <v>1.5</v>
      </c>
    </row>
    <row r="10" spans="1:6" s="276" customFormat="1" ht="15.6">
      <c r="A10" s="631" t="s">
        <v>431</v>
      </c>
      <c r="B10" s="630" t="s">
        <v>144</v>
      </c>
      <c r="C10" s="630">
        <v>3141</v>
      </c>
      <c r="D10" s="630">
        <v>3226</v>
      </c>
      <c r="E10" s="630">
        <v>3016</v>
      </c>
      <c r="F10" s="630">
        <v>2962</v>
      </c>
    </row>
    <row r="11" spans="1:6" s="276" customFormat="1" ht="15.6">
      <c r="A11" s="628"/>
      <c r="B11" s="630"/>
      <c r="C11" s="630"/>
      <c r="D11" s="630"/>
      <c r="E11" s="630"/>
      <c r="F11" s="630"/>
    </row>
    <row r="12" spans="1:6" s="276" customFormat="1" ht="15.6">
      <c r="A12" s="422" t="s">
        <v>432</v>
      </c>
      <c r="B12" s="417">
        <v>2018</v>
      </c>
      <c r="C12" s="417">
        <v>2019</v>
      </c>
      <c r="D12" s="417">
        <v>2020</v>
      </c>
      <c r="E12" s="417">
        <v>2021</v>
      </c>
      <c r="F12" s="417">
        <v>2022</v>
      </c>
    </row>
    <row r="13" spans="1:6" s="276" customFormat="1" ht="16.2">
      <c r="A13" s="631" t="s">
        <v>433</v>
      </c>
      <c r="B13" s="275" t="s">
        <v>144</v>
      </c>
      <c r="C13" s="275" t="s">
        <v>144</v>
      </c>
      <c r="D13" s="275" t="s">
        <v>144</v>
      </c>
      <c r="E13" s="275" t="s">
        <v>144</v>
      </c>
      <c r="F13" s="632">
        <v>58</v>
      </c>
    </row>
    <row r="14" spans="1:6" s="276" customFormat="1" ht="16.2">
      <c r="A14" s="631" t="s">
        <v>434</v>
      </c>
      <c r="B14" s="275" t="s">
        <v>144</v>
      </c>
      <c r="C14" s="275" t="s">
        <v>144</v>
      </c>
      <c r="D14" s="275" t="s">
        <v>144</v>
      </c>
      <c r="E14" s="275" t="s">
        <v>144</v>
      </c>
      <c r="F14" s="628">
        <v>159</v>
      </c>
    </row>
    <row r="15" spans="1:6" s="276" customFormat="1" ht="16.2">
      <c r="A15" s="631" t="s">
        <v>435</v>
      </c>
      <c r="B15" s="275" t="s">
        <v>144</v>
      </c>
      <c r="C15" s="275" t="s">
        <v>144</v>
      </c>
      <c r="D15" s="275" t="s">
        <v>144</v>
      </c>
      <c r="E15" s="275" t="s">
        <v>144</v>
      </c>
      <c r="F15" s="628">
        <v>359</v>
      </c>
    </row>
    <row r="16" spans="1:6" s="276" customFormat="1" ht="16.2">
      <c r="A16" s="631" t="s">
        <v>436</v>
      </c>
      <c r="B16" s="275" t="s">
        <v>144</v>
      </c>
      <c r="C16" s="275" t="s">
        <v>144</v>
      </c>
      <c r="D16" s="275" t="s">
        <v>144</v>
      </c>
      <c r="E16" s="275" t="s">
        <v>144</v>
      </c>
      <c r="F16" s="628">
        <v>518</v>
      </c>
    </row>
    <row r="17" spans="1:6" s="276" customFormat="1" ht="16.2">
      <c r="A17" s="631" t="s">
        <v>437</v>
      </c>
      <c r="B17" s="275" t="s">
        <v>144</v>
      </c>
      <c r="C17" s="275" t="s">
        <v>144</v>
      </c>
      <c r="D17" s="275" t="s">
        <v>144</v>
      </c>
      <c r="E17" s="275" t="s">
        <v>144</v>
      </c>
      <c r="F17" s="632">
        <v>7</v>
      </c>
    </row>
    <row r="18" spans="1:6" s="276" customFormat="1" ht="15.6">
      <c r="A18" s="475" t="s">
        <v>385</v>
      </c>
      <c r="B18" s="275" t="s">
        <v>144</v>
      </c>
      <c r="C18" s="275" t="s">
        <v>144</v>
      </c>
      <c r="D18" s="275" t="s">
        <v>144</v>
      </c>
      <c r="E18" s="275" t="s">
        <v>144</v>
      </c>
      <c r="F18" s="633">
        <v>54855</v>
      </c>
    </row>
    <row r="19" spans="1:6" s="276" customFormat="1" ht="16.2">
      <c r="A19" s="628" t="s">
        <v>438</v>
      </c>
      <c r="B19" s="275" t="s">
        <v>144</v>
      </c>
      <c r="C19" s="275" t="s">
        <v>144</v>
      </c>
      <c r="D19" s="275" t="s">
        <v>144</v>
      </c>
      <c r="E19" s="275" t="s">
        <v>144</v>
      </c>
      <c r="F19" s="628">
        <v>739</v>
      </c>
    </row>
    <row r="20" spans="1:6" s="276" customFormat="1" ht="15.6">
      <c r="A20" s="628" t="s">
        <v>439</v>
      </c>
      <c r="B20" s="275" t="s">
        <v>144</v>
      </c>
      <c r="C20" s="275" t="s">
        <v>144</v>
      </c>
      <c r="D20" s="275" t="s">
        <v>144</v>
      </c>
      <c r="E20" s="275" t="s">
        <v>144</v>
      </c>
      <c r="F20" s="628">
        <v>92</v>
      </c>
    </row>
    <row r="21" spans="1:6" s="276" customFormat="1" ht="15.6">
      <c r="A21" s="628" t="s">
        <v>440</v>
      </c>
      <c r="B21" s="275" t="s">
        <v>144</v>
      </c>
      <c r="C21" s="275" t="s">
        <v>144</v>
      </c>
      <c r="D21" s="275" t="s">
        <v>144</v>
      </c>
      <c r="E21" s="275" t="s">
        <v>144</v>
      </c>
      <c r="F21" s="628">
        <v>624</v>
      </c>
    </row>
    <row r="22" spans="1:6" s="276" customFormat="1" ht="16.2">
      <c r="A22" s="631" t="s">
        <v>441</v>
      </c>
      <c r="B22" s="275" t="s">
        <v>144</v>
      </c>
      <c r="C22" s="275" t="s">
        <v>144</v>
      </c>
      <c r="D22" s="275" t="s">
        <v>144</v>
      </c>
      <c r="E22" s="275" t="s">
        <v>144</v>
      </c>
      <c r="F22" s="628">
        <v>8.4</v>
      </c>
    </row>
    <row r="23" spans="1:6" s="276" customFormat="1" ht="15.6">
      <c r="A23" s="424"/>
      <c r="B23" s="418"/>
      <c r="C23" s="275"/>
      <c r="D23" s="275"/>
      <c r="E23" s="275"/>
      <c r="F23" s="628"/>
    </row>
    <row r="24" spans="1:6" s="276" customFormat="1">
      <c r="A24" s="422" t="s">
        <v>442</v>
      </c>
      <c r="B24" s="417">
        <v>2018</v>
      </c>
      <c r="C24" s="417">
        <v>2019</v>
      </c>
      <c r="D24" s="417">
        <v>2020</v>
      </c>
      <c r="E24" s="417">
        <v>2021</v>
      </c>
      <c r="F24" s="417">
        <v>2022</v>
      </c>
    </row>
    <row r="25" spans="1:6" s="276" customFormat="1" ht="15.6">
      <c r="A25" s="628" t="s">
        <v>443</v>
      </c>
      <c r="B25" s="275">
        <v>34</v>
      </c>
      <c r="C25" s="275">
        <v>41</v>
      </c>
      <c r="D25" s="275">
        <v>44</v>
      </c>
      <c r="E25" s="275">
        <v>58</v>
      </c>
      <c r="F25" s="628">
        <v>67</v>
      </c>
    </row>
    <row r="26" spans="1:6" s="276" customFormat="1" ht="16.8">
      <c r="A26" s="424" t="s">
        <v>209</v>
      </c>
      <c r="B26" s="275">
        <v>104</v>
      </c>
      <c r="C26" s="275">
        <v>105</v>
      </c>
      <c r="D26" s="275">
        <v>100</v>
      </c>
      <c r="E26" s="275">
        <v>115</v>
      </c>
      <c r="F26" s="628">
        <v>108</v>
      </c>
    </row>
    <row r="27" spans="1:6" s="276" customFormat="1" ht="16.8">
      <c r="A27" s="424" t="s">
        <v>210</v>
      </c>
      <c r="B27" s="275">
        <v>256</v>
      </c>
      <c r="C27" s="275">
        <v>264</v>
      </c>
      <c r="D27" s="275">
        <v>251</v>
      </c>
      <c r="E27" s="275">
        <v>270</v>
      </c>
      <c r="F27" s="628">
        <v>283</v>
      </c>
    </row>
    <row r="28" spans="1:6" s="477" customFormat="1" ht="16.2">
      <c r="A28" s="424" t="s">
        <v>211</v>
      </c>
      <c r="B28" s="275">
        <v>360</v>
      </c>
      <c r="C28" s="275">
        <v>369</v>
      </c>
      <c r="D28" s="275">
        <v>351</v>
      </c>
      <c r="E28" s="275">
        <v>385</v>
      </c>
      <c r="F28" s="628">
        <v>391</v>
      </c>
    </row>
    <row r="29" spans="1:6" s="477" customFormat="1" ht="16.2">
      <c r="A29" s="631" t="s">
        <v>444</v>
      </c>
      <c r="B29" s="277">
        <v>7.2</v>
      </c>
      <c r="C29" s="277">
        <v>6.8</v>
      </c>
      <c r="D29" s="277">
        <v>6.6</v>
      </c>
      <c r="E29" s="277">
        <v>6.5</v>
      </c>
      <c r="F29" s="628">
        <v>5.3</v>
      </c>
    </row>
    <row r="30" spans="1:6" s="477" customFormat="1" ht="15.6">
      <c r="A30" s="475" t="s">
        <v>385</v>
      </c>
      <c r="B30" s="476">
        <v>33267</v>
      </c>
      <c r="C30" s="476">
        <v>32459</v>
      </c>
      <c r="D30" s="476">
        <v>31036</v>
      </c>
      <c r="E30" s="476">
        <v>35071</v>
      </c>
      <c r="F30" s="633">
        <v>39112</v>
      </c>
    </row>
    <row r="31" spans="1:6" s="477" customFormat="1" ht="16.2">
      <c r="A31" s="631" t="s">
        <v>445</v>
      </c>
      <c r="B31" s="476">
        <v>667</v>
      </c>
      <c r="C31" s="476">
        <v>597</v>
      </c>
      <c r="D31" s="476">
        <v>581</v>
      </c>
      <c r="E31" s="476">
        <v>590</v>
      </c>
      <c r="F31" s="628">
        <v>527</v>
      </c>
    </row>
    <row r="32" spans="1:6" s="276" customFormat="1" ht="15.6">
      <c r="A32" s="628" t="s">
        <v>439</v>
      </c>
      <c r="B32" s="476">
        <v>94</v>
      </c>
      <c r="C32" s="476">
        <v>95</v>
      </c>
      <c r="D32" s="476">
        <v>93</v>
      </c>
      <c r="E32" s="476">
        <v>93</v>
      </c>
      <c r="F32" s="628">
        <v>94</v>
      </c>
    </row>
    <row r="33" spans="1:6" s="276" customFormat="1" ht="15.6">
      <c r="A33" s="628" t="s">
        <v>440</v>
      </c>
      <c r="B33" s="476">
        <v>436</v>
      </c>
      <c r="C33" s="476">
        <v>394</v>
      </c>
      <c r="D33" s="476">
        <v>384</v>
      </c>
      <c r="E33" s="476">
        <v>395</v>
      </c>
      <c r="F33" s="628">
        <v>403</v>
      </c>
    </row>
    <row r="34" spans="1:6" s="276" customFormat="1" ht="16.2">
      <c r="A34" s="631" t="s">
        <v>446</v>
      </c>
      <c r="B34" s="277">
        <v>8.6999999999999993</v>
      </c>
      <c r="C34" s="277">
        <v>7.2</v>
      </c>
      <c r="D34" s="277">
        <v>7.2</v>
      </c>
      <c r="E34" s="277">
        <v>6.6</v>
      </c>
      <c r="F34" s="628">
        <v>5.4</v>
      </c>
    </row>
    <row r="35" spans="1:6" s="276" customFormat="1" ht="15.6">
      <c r="A35" s="425"/>
      <c r="B35" s="277"/>
      <c r="C35" s="277"/>
      <c r="D35" s="277"/>
      <c r="E35" s="277"/>
      <c r="F35" s="628"/>
    </row>
    <row r="36" spans="1:6" s="276" customFormat="1">
      <c r="A36" s="422" t="s">
        <v>447</v>
      </c>
      <c r="B36" s="417">
        <v>2018</v>
      </c>
      <c r="C36" s="417">
        <v>2019</v>
      </c>
      <c r="D36" s="417">
        <v>2020</v>
      </c>
      <c r="E36" s="417">
        <v>2021</v>
      </c>
      <c r="F36" s="417">
        <v>2022</v>
      </c>
    </row>
    <row r="37" spans="1:6" s="276" customFormat="1" ht="15.6">
      <c r="A37" s="424" t="s">
        <v>367</v>
      </c>
      <c r="B37" s="418" t="s">
        <v>144</v>
      </c>
      <c r="C37" s="275">
        <v>28</v>
      </c>
      <c r="D37" s="275">
        <v>30</v>
      </c>
      <c r="E37" s="275">
        <v>31</v>
      </c>
      <c r="F37" s="628">
        <v>31</v>
      </c>
    </row>
    <row r="38" spans="1:6" s="276" customFormat="1" ht="15.6">
      <c r="A38" s="424"/>
      <c r="B38" s="418"/>
      <c r="C38" s="275"/>
      <c r="D38" s="275"/>
      <c r="E38" s="275"/>
      <c r="F38" s="628"/>
    </row>
    <row r="39" spans="1:6" s="276" customFormat="1">
      <c r="A39" s="422" t="s">
        <v>199</v>
      </c>
      <c r="B39" s="417">
        <v>2018</v>
      </c>
      <c r="C39" s="417">
        <v>2019</v>
      </c>
      <c r="D39" s="417">
        <v>2020</v>
      </c>
      <c r="E39" s="417">
        <v>2021</v>
      </c>
      <c r="F39" s="417">
        <v>2022</v>
      </c>
    </row>
    <row r="40" spans="1:6" s="276" customFormat="1">
      <c r="A40" s="423" t="s">
        <v>448</v>
      </c>
      <c r="B40" s="274">
        <v>96415</v>
      </c>
      <c r="C40" s="274">
        <v>104230</v>
      </c>
      <c r="D40" s="274">
        <v>100251</v>
      </c>
      <c r="E40" s="274">
        <v>111972</v>
      </c>
      <c r="F40" s="274">
        <v>142233</v>
      </c>
    </row>
    <row r="41" spans="1:6" s="276" customFormat="1" ht="15.6">
      <c r="A41" s="424" t="s">
        <v>28</v>
      </c>
      <c r="B41" s="275">
        <v>95363</v>
      </c>
      <c r="C41" s="275">
        <v>103756</v>
      </c>
      <c r="D41" s="275">
        <v>99787</v>
      </c>
      <c r="E41" s="275">
        <v>110912</v>
      </c>
      <c r="F41" s="633">
        <v>141325</v>
      </c>
    </row>
    <row r="42" spans="1:6" s="276" customFormat="1" ht="15.6">
      <c r="A42" s="423" t="s">
        <v>200</v>
      </c>
      <c r="B42" s="273"/>
      <c r="C42" s="273"/>
      <c r="D42" s="273"/>
      <c r="E42" s="273"/>
      <c r="F42" s="273"/>
    </row>
    <row r="43" spans="1:6" s="276" customFormat="1" ht="16.8">
      <c r="A43" s="424" t="s">
        <v>449</v>
      </c>
      <c r="B43" s="275">
        <v>52557</v>
      </c>
      <c r="C43" s="275">
        <v>56952</v>
      </c>
      <c r="D43" s="275">
        <v>55362</v>
      </c>
      <c r="E43" s="275">
        <v>61019</v>
      </c>
      <c r="F43" s="633">
        <v>78094</v>
      </c>
    </row>
    <row r="44" spans="1:6" s="276" customFormat="1" ht="15.6">
      <c r="A44" s="424" t="s">
        <v>202</v>
      </c>
      <c r="B44" s="275">
        <v>22129</v>
      </c>
      <c r="C44" s="275">
        <v>25220</v>
      </c>
      <c r="D44" s="275">
        <v>25582</v>
      </c>
      <c r="E44" s="275">
        <v>27151</v>
      </c>
      <c r="F44" s="633">
        <v>33580</v>
      </c>
    </row>
    <row r="45" spans="1:6" s="276" customFormat="1" ht="16.8">
      <c r="A45" s="424" t="s">
        <v>450</v>
      </c>
      <c r="B45" s="275">
        <v>9381</v>
      </c>
      <c r="C45" s="275">
        <v>8149</v>
      </c>
      <c r="D45" s="275">
        <v>8988</v>
      </c>
      <c r="E45" s="275">
        <v>9281</v>
      </c>
      <c r="F45" s="633">
        <v>9765</v>
      </c>
    </row>
    <row r="46" spans="1:6" s="276" customFormat="1" ht="15.6">
      <c r="A46" s="424" t="s">
        <v>384</v>
      </c>
      <c r="B46" s="275">
        <v>4876</v>
      </c>
      <c r="C46" s="275">
        <v>4909</v>
      </c>
      <c r="D46" s="275">
        <v>4801</v>
      </c>
      <c r="E46" s="275">
        <v>5372</v>
      </c>
      <c r="F46" s="633">
        <v>7262</v>
      </c>
    </row>
    <row r="47" spans="1:6" s="276" customFormat="1" ht="15.6">
      <c r="A47" s="424" t="s">
        <v>205</v>
      </c>
      <c r="B47" s="275">
        <v>7472</v>
      </c>
      <c r="C47" s="275">
        <v>9000</v>
      </c>
      <c r="D47" s="275">
        <v>5518</v>
      </c>
      <c r="E47" s="275">
        <v>9149</v>
      </c>
      <c r="F47" s="633">
        <v>13532</v>
      </c>
    </row>
    <row r="48" spans="1:6" s="276" customFormat="1" ht="15.6">
      <c r="A48" s="424" t="s">
        <v>206</v>
      </c>
      <c r="B48" s="275">
        <v>9705</v>
      </c>
      <c r="C48" s="418" t="s">
        <v>365</v>
      </c>
      <c r="D48" s="418" t="s">
        <v>365</v>
      </c>
      <c r="E48" s="418" t="s">
        <v>365</v>
      </c>
      <c r="F48" s="633">
        <v>9732</v>
      </c>
    </row>
    <row r="49" spans="1:6" s="276" customFormat="1">
      <c r="A49" s="424"/>
      <c r="B49" s="418"/>
      <c r="C49" s="275"/>
      <c r="D49" s="275"/>
      <c r="E49" s="275"/>
      <c r="F49" s="275"/>
    </row>
    <row r="50" spans="1:6" s="276" customFormat="1">
      <c r="A50" s="422" t="s">
        <v>369</v>
      </c>
      <c r="B50" s="417">
        <v>2018</v>
      </c>
      <c r="C50" s="417">
        <v>2019</v>
      </c>
      <c r="D50" s="417">
        <v>2020</v>
      </c>
      <c r="E50" s="417">
        <v>2021</v>
      </c>
      <c r="F50" s="417">
        <v>2022</v>
      </c>
    </row>
    <row r="51" spans="1:6" s="276" customFormat="1" ht="15.6">
      <c r="A51" s="389" t="s">
        <v>221</v>
      </c>
      <c r="B51" s="275">
        <v>69</v>
      </c>
      <c r="C51" s="275">
        <v>69</v>
      </c>
      <c r="D51" s="275">
        <v>70</v>
      </c>
      <c r="E51" s="275">
        <v>69</v>
      </c>
      <c r="F51" s="628">
        <v>69</v>
      </c>
    </row>
    <row r="52" spans="1:6" s="276" customFormat="1" ht="15.6">
      <c r="A52" s="389" t="s">
        <v>222</v>
      </c>
      <c r="B52" s="275">
        <v>31</v>
      </c>
      <c r="C52" s="275">
        <v>31</v>
      </c>
      <c r="D52" s="275">
        <v>30</v>
      </c>
      <c r="E52" s="275">
        <v>31</v>
      </c>
      <c r="F52" s="628">
        <v>31</v>
      </c>
    </row>
    <row r="53" spans="1:6" s="276" customFormat="1" ht="15.6">
      <c r="A53" s="389" t="s">
        <v>223</v>
      </c>
      <c r="B53" s="277">
        <v>6.1</v>
      </c>
      <c r="C53" s="277">
        <v>6</v>
      </c>
      <c r="D53" s="277">
        <v>4.2</v>
      </c>
      <c r="E53" s="277">
        <v>6.4</v>
      </c>
      <c r="F53" s="628">
        <v>7.6</v>
      </c>
    </row>
    <row r="54" spans="1:6" s="276" customFormat="1" ht="15.6">
      <c r="A54" s="389" t="s">
        <v>224</v>
      </c>
      <c r="B54" s="277">
        <v>7.7</v>
      </c>
      <c r="C54" s="277">
        <v>5.6</v>
      </c>
      <c r="D54" s="277">
        <v>4.8</v>
      </c>
      <c r="E54" s="277">
        <v>7.8</v>
      </c>
      <c r="F54" s="628">
        <v>8.9</v>
      </c>
    </row>
    <row r="55" spans="1:6" s="276" customFormat="1" ht="15.6">
      <c r="A55" s="389" t="s">
        <v>225</v>
      </c>
      <c r="B55" s="277">
        <v>6.6</v>
      </c>
      <c r="C55" s="277">
        <v>5.9</v>
      </c>
      <c r="D55" s="277">
        <v>4.4000000000000004</v>
      </c>
      <c r="E55" s="277">
        <v>6.9</v>
      </c>
      <c r="F55" s="632">
        <v>8</v>
      </c>
    </row>
    <row r="56" spans="1:6" s="276" customFormat="1" ht="15.6">
      <c r="A56" s="389" t="s">
        <v>226</v>
      </c>
      <c r="B56" s="275">
        <v>82</v>
      </c>
      <c r="C56" s="275">
        <v>84</v>
      </c>
      <c r="D56" s="275">
        <v>85</v>
      </c>
      <c r="E56" s="275">
        <v>82</v>
      </c>
      <c r="F56" s="628">
        <v>79</v>
      </c>
    </row>
    <row r="57" spans="1:6" s="276" customFormat="1" ht="15.6">
      <c r="A57" s="389" t="s">
        <v>451</v>
      </c>
      <c r="B57" s="275" t="s">
        <v>144</v>
      </c>
      <c r="C57" s="275" t="s">
        <v>144</v>
      </c>
      <c r="D57" s="628">
        <v>37.799999999999997</v>
      </c>
      <c r="E57" s="628">
        <v>39.5</v>
      </c>
      <c r="F57" s="632">
        <v>42</v>
      </c>
    </row>
    <row r="58" spans="1:6" s="276" customFormat="1" ht="15.6">
      <c r="A58" s="389" t="s">
        <v>452</v>
      </c>
      <c r="B58" s="275" t="s">
        <v>144</v>
      </c>
      <c r="C58" s="275" t="s">
        <v>144</v>
      </c>
      <c r="D58" s="628">
        <v>37.9</v>
      </c>
      <c r="E58" s="277">
        <v>39.9</v>
      </c>
      <c r="F58" s="628">
        <v>43.2</v>
      </c>
    </row>
    <row r="59" spans="1:6" s="276" customFormat="1" ht="15.6">
      <c r="A59" s="389" t="s">
        <v>453</v>
      </c>
      <c r="B59" s="275" t="s">
        <v>144</v>
      </c>
      <c r="C59" s="275" t="s">
        <v>144</v>
      </c>
      <c r="D59" s="277">
        <v>37.6</v>
      </c>
      <c r="E59" s="277">
        <v>38.6</v>
      </c>
      <c r="F59" s="628">
        <v>39.4</v>
      </c>
    </row>
    <row r="60" spans="1:6" s="276" customFormat="1" ht="15.6">
      <c r="A60" s="389" t="s">
        <v>454</v>
      </c>
      <c r="B60" s="278">
        <v>19.100000000000001</v>
      </c>
      <c r="C60" s="278">
        <v>19.8</v>
      </c>
      <c r="D60" s="278">
        <v>20</v>
      </c>
      <c r="E60" s="278">
        <v>20.9</v>
      </c>
      <c r="F60" s="628">
        <v>21.6</v>
      </c>
    </row>
    <row r="61" spans="1:6" s="276" customFormat="1" ht="15.6">
      <c r="A61" s="389" t="s">
        <v>455</v>
      </c>
      <c r="B61" s="278">
        <v>19.2</v>
      </c>
      <c r="C61" s="278">
        <v>19.5</v>
      </c>
      <c r="D61" s="278">
        <v>19.7</v>
      </c>
      <c r="E61" s="278">
        <v>20.5</v>
      </c>
      <c r="F61" s="628">
        <v>20.399999999999999</v>
      </c>
    </row>
    <row r="62" spans="1:6" s="276" customFormat="1" ht="28.8">
      <c r="A62" s="389" t="s">
        <v>456</v>
      </c>
      <c r="B62" s="278" t="s">
        <v>144</v>
      </c>
      <c r="C62" s="278" t="s">
        <v>144</v>
      </c>
      <c r="D62" s="278" t="s">
        <v>144</v>
      </c>
      <c r="E62" s="278" t="s">
        <v>144</v>
      </c>
      <c r="F62" s="278" t="s">
        <v>144</v>
      </c>
    </row>
    <row r="63" spans="1:6" s="276" customFormat="1" ht="28.8">
      <c r="A63" s="389" t="s">
        <v>457</v>
      </c>
      <c r="B63" s="419" t="s">
        <v>144</v>
      </c>
      <c r="C63" s="279">
        <v>71</v>
      </c>
      <c r="D63" s="419" t="s">
        <v>144</v>
      </c>
      <c r="E63" s="419">
        <v>73</v>
      </c>
      <c r="F63" s="419" t="s">
        <v>144</v>
      </c>
    </row>
    <row r="64" spans="1:6" s="276" customFormat="1" ht="28.8">
      <c r="A64" s="389" t="s">
        <v>458</v>
      </c>
      <c r="B64" s="419" t="s">
        <v>144</v>
      </c>
      <c r="C64" s="279">
        <v>74</v>
      </c>
      <c r="D64" s="419" t="s">
        <v>144</v>
      </c>
      <c r="E64" s="419">
        <v>76</v>
      </c>
      <c r="F64" s="419" t="s">
        <v>144</v>
      </c>
    </row>
    <row r="65" spans="1:15" s="281" customFormat="1" ht="15.6">
      <c r="A65" s="389"/>
      <c r="B65" s="419"/>
      <c r="C65" s="279"/>
      <c r="D65" s="279"/>
      <c r="E65" s="279"/>
      <c r="F65" s="279"/>
      <c r="G65" s="388"/>
      <c r="H65" s="272"/>
      <c r="I65" s="272"/>
      <c r="J65" s="272"/>
      <c r="K65" s="272"/>
      <c r="L65" s="272"/>
      <c r="M65" s="272"/>
      <c r="N65" s="272"/>
      <c r="O65" s="276"/>
    </row>
    <row r="66" spans="1:15">
      <c r="A66" s="422" t="s">
        <v>370</v>
      </c>
      <c r="B66" s="417">
        <v>2018</v>
      </c>
      <c r="C66" s="417">
        <v>2019</v>
      </c>
      <c r="D66" s="417">
        <v>2020</v>
      </c>
      <c r="E66" s="417">
        <v>2021</v>
      </c>
      <c r="F66" s="417">
        <v>2022</v>
      </c>
      <c r="G66" s="388"/>
    </row>
    <row r="67" spans="1:15">
      <c r="A67" s="389" t="s">
        <v>407</v>
      </c>
      <c r="B67" s="418" t="s">
        <v>144</v>
      </c>
      <c r="C67" s="275">
        <v>406</v>
      </c>
      <c r="D67" s="275">
        <v>385</v>
      </c>
      <c r="E67" s="275">
        <v>387</v>
      </c>
      <c r="F67" s="275">
        <v>403</v>
      </c>
      <c r="G67" s="388"/>
    </row>
    <row r="68" spans="1:15" ht="15.6">
      <c r="A68" s="389" t="s">
        <v>408</v>
      </c>
      <c r="B68" s="420" t="s">
        <v>144</v>
      </c>
      <c r="C68" s="277">
        <v>5.2</v>
      </c>
      <c r="D68" s="277">
        <v>4.8</v>
      </c>
      <c r="E68" s="277">
        <v>4.5</v>
      </c>
      <c r="F68" s="628">
        <v>4.2</v>
      </c>
      <c r="G68" s="388"/>
    </row>
    <row r="69" spans="1:15" ht="15.6">
      <c r="A69" s="389" t="s">
        <v>409</v>
      </c>
      <c r="B69" s="418" t="s">
        <v>144</v>
      </c>
      <c r="C69" s="275">
        <v>997</v>
      </c>
      <c r="D69" s="275">
        <v>922</v>
      </c>
      <c r="E69" s="275">
        <v>1148</v>
      </c>
      <c r="F69" s="633">
        <v>1261</v>
      </c>
      <c r="G69" s="388"/>
    </row>
    <row r="70" spans="1:15" ht="15.6">
      <c r="A70" s="389" t="s">
        <v>410</v>
      </c>
      <c r="B70" s="418" t="s">
        <v>144</v>
      </c>
      <c r="C70" s="277">
        <v>12.7</v>
      </c>
      <c r="D70" s="277">
        <v>11.6</v>
      </c>
      <c r="E70" s="277">
        <v>13.4</v>
      </c>
      <c r="F70" s="628">
        <v>13.2</v>
      </c>
      <c r="G70" s="388"/>
    </row>
    <row r="71" spans="1:15">
      <c r="A71" s="389" t="s">
        <v>374</v>
      </c>
      <c r="B71" s="275">
        <v>0</v>
      </c>
      <c r="C71" s="275">
        <v>1</v>
      </c>
      <c r="D71" s="275">
        <v>0</v>
      </c>
      <c r="E71" s="275">
        <v>0</v>
      </c>
      <c r="F71" s="275">
        <v>0</v>
      </c>
      <c r="G71" s="388"/>
    </row>
    <row r="72" spans="1:15">
      <c r="A72" s="389" t="s">
        <v>375</v>
      </c>
      <c r="B72" s="275">
        <v>0</v>
      </c>
      <c r="C72" s="426">
        <v>0.01</v>
      </c>
      <c r="D72" s="275">
        <v>0</v>
      </c>
      <c r="E72" s="275">
        <v>0</v>
      </c>
      <c r="F72" s="275">
        <v>0</v>
      </c>
      <c r="G72" s="388"/>
    </row>
    <row r="73" spans="1:15" s="283" customFormat="1" ht="15.6">
      <c r="A73" s="389" t="s">
        <v>376</v>
      </c>
      <c r="B73" s="277">
        <v>2</v>
      </c>
      <c r="C73" s="277">
        <v>2</v>
      </c>
      <c r="D73" s="277">
        <v>2.1</v>
      </c>
      <c r="E73" s="277">
        <v>2.2000000000000002</v>
      </c>
      <c r="F73" s="628">
        <v>2.5</v>
      </c>
      <c r="G73" s="388"/>
    </row>
    <row r="74" spans="1:15" s="283" customFormat="1" ht="29.4">
      <c r="A74" s="389" t="s">
        <v>459</v>
      </c>
      <c r="B74" s="420" t="s">
        <v>144</v>
      </c>
      <c r="C74" s="277">
        <v>69</v>
      </c>
      <c r="D74" s="419" t="s">
        <v>144</v>
      </c>
      <c r="E74" s="419">
        <v>73</v>
      </c>
      <c r="F74" s="419" t="s">
        <v>144</v>
      </c>
      <c r="G74" s="388"/>
    </row>
    <row r="75" spans="1:15" s="283" customFormat="1" ht="15.6">
      <c r="A75" s="389" t="s">
        <v>377</v>
      </c>
      <c r="B75" s="420" t="s">
        <v>144</v>
      </c>
      <c r="C75" s="277" t="s">
        <v>378</v>
      </c>
      <c r="D75" s="277" t="s">
        <v>378</v>
      </c>
      <c r="E75" s="277" t="s">
        <v>378</v>
      </c>
      <c r="F75" s="277" t="s">
        <v>378</v>
      </c>
    </row>
    <row r="76" spans="1:15">
      <c r="A76" s="389"/>
      <c r="B76" s="277"/>
      <c r="C76" s="277"/>
      <c r="D76" s="277"/>
      <c r="E76" s="277"/>
      <c r="F76" s="277"/>
    </row>
    <row r="77" spans="1:15">
      <c r="A77" s="422" t="s">
        <v>371</v>
      </c>
      <c r="B77" s="417">
        <v>2018</v>
      </c>
      <c r="C77" s="417">
        <v>2019</v>
      </c>
      <c r="D77" s="417">
        <v>2020</v>
      </c>
      <c r="E77" s="417">
        <v>2021</v>
      </c>
      <c r="F77" s="417">
        <v>2022</v>
      </c>
    </row>
    <row r="78" spans="1:15" ht="15.6">
      <c r="A78" s="628" t="s">
        <v>460</v>
      </c>
      <c r="B78" s="276" t="s">
        <v>144</v>
      </c>
      <c r="C78" s="630">
        <v>98</v>
      </c>
      <c r="D78" s="630">
        <v>99</v>
      </c>
      <c r="E78" s="630">
        <v>98</v>
      </c>
      <c r="F78" s="630">
        <v>99</v>
      </c>
    </row>
    <row r="79" spans="1:15" ht="15.6">
      <c r="A79" s="631" t="s">
        <v>461</v>
      </c>
      <c r="B79" s="276" t="s">
        <v>144</v>
      </c>
      <c r="C79" s="276" t="s">
        <v>144</v>
      </c>
      <c r="D79" s="276" t="s">
        <v>144</v>
      </c>
      <c r="E79" s="276" t="s">
        <v>144</v>
      </c>
      <c r="F79" s="276" t="s">
        <v>144</v>
      </c>
    </row>
    <row r="80" spans="1:15" ht="28.8">
      <c r="A80" s="634" t="s">
        <v>462</v>
      </c>
      <c r="B80" s="276" t="s">
        <v>144</v>
      </c>
      <c r="C80" s="276" t="s">
        <v>144</v>
      </c>
      <c r="D80" s="276" t="s">
        <v>144</v>
      </c>
      <c r="E80" s="276" t="s">
        <v>144</v>
      </c>
      <c r="F80" s="276" t="s">
        <v>144</v>
      </c>
    </row>
    <row r="81" spans="1:6" ht="15.6">
      <c r="A81" s="628" t="s">
        <v>463</v>
      </c>
      <c r="B81" s="276" t="s">
        <v>144</v>
      </c>
      <c r="C81" s="630">
        <v>59</v>
      </c>
      <c r="D81" s="630">
        <v>84</v>
      </c>
      <c r="E81" s="630">
        <v>87</v>
      </c>
      <c r="F81" s="630">
        <v>92</v>
      </c>
    </row>
    <row r="82" spans="1:6" ht="15.6">
      <c r="A82" s="628" t="s">
        <v>464</v>
      </c>
      <c r="B82" s="630">
        <v>86</v>
      </c>
      <c r="C82" s="630">
        <v>90</v>
      </c>
      <c r="D82" s="630">
        <v>93</v>
      </c>
      <c r="E82" s="630">
        <v>93</v>
      </c>
      <c r="F82" s="630">
        <v>93</v>
      </c>
    </row>
    <row r="83" spans="1:6" ht="15" customHeight="1">
      <c r="A83" s="389"/>
      <c r="B83" s="275"/>
      <c r="C83" s="275"/>
      <c r="D83" s="275"/>
      <c r="E83" s="275"/>
      <c r="F83" s="276"/>
    </row>
    <row r="84" spans="1:6">
      <c r="A84" s="722" t="s">
        <v>475</v>
      </c>
      <c r="B84" s="722"/>
      <c r="C84" s="722"/>
      <c r="D84" s="722"/>
      <c r="E84" s="722"/>
      <c r="F84" s="722"/>
    </row>
    <row r="85" spans="1:6">
      <c r="A85" s="722" t="s">
        <v>476</v>
      </c>
      <c r="B85" s="722"/>
      <c r="C85" s="722"/>
      <c r="D85" s="722"/>
      <c r="E85" s="722"/>
      <c r="F85" s="722"/>
    </row>
    <row r="86" spans="1:6">
      <c r="A86" s="722" t="s">
        <v>477</v>
      </c>
      <c r="B86" s="722"/>
      <c r="C86" s="722"/>
      <c r="D86" s="722"/>
      <c r="E86" s="722"/>
      <c r="F86" s="722"/>
    </row>
    <row r="87" spans="1:6" ht="105.75" customHeight="1">
      <c r="A87" s="722" t="s">
        <v>478</v>
      </c>
      <c r="B87" s="722"/>
      <c r="C87" s="722"/>
      <c r="D87" s="722"/>
      <c r="E87" s="722"/>
      <c r="F87" s="722"/>
    </row>
    <row r="88" spans="1:6">
      <c r="A88" s="722" t="s">
        <v>479</v>
      </c>
      <c r="B88" s="722"/>
      <c r="C88" s="722"/>
      <c r="D88" s="722"/>
      <c r="E88" s="722"/>
      <c r="F88" s="722"/>
    </row>
    <row r="89" spans="1:6" ht="48" customHeight="1">
      <c r="A89" s="722" t="s">
        <v>480</v>
      </c>
      <c r="B89" s="722"/>
      <c r="C89" s="722"/>
      <c r="D89" s="722"/>
      <c r="E89" s="722"/>
      <c r="F89" s="722"/>
    </row>
    <row r="90" spans="1:6" ht="30.75" customHeight="1">
      <c r="A90" s="722" t="s">
        <v>481</v>
      </c>
      <c r="B90" s="722"/>
      <c r="C90" s="722"/>
      <c r="D90" s="722"/>
      <c r="E90" s="722"/>
      <c r="F90" s="722"/>
    </row>
    <row r="91" spans="1:6" ht="36.75" customHeight="1">
      <c r="A91" s="722" t="s">
        <v>482</v>
      </c>
      <c r="B91" s="722"/>
      <c r="C91" s="722"/>
      <c r="D91" s="722"/>
      <c r="E91" s="722"/>
      <c r="F91" s="722"/>
    </row>
    <row r="92" spans="1:6" ht="24" customHeight="1">
      <c r="A92" s="722" t="s">
        <v>483</v>
      </c>
      <c r="B92" s="722"/>
      <c r="C92" s="722"/>
      <c r="D92" s="722"/>
      <c r="E92" s="722"/>
      <c r="F92" s="722"/>
    </row>
    <row r="93" spans="1:6">
      <c r="A93" s="722" t="s">
        <v>484</v>
      </c>
      <c r="B93" s="722"/>
      <c r="C93" s="722"/>
      <c r="D93" s="722"/>
      <c r="E93" s="722"/>
      <c r="F93" s="722"/>
    </row>
    <row r="94" spans="1:6" ht="24" customHeight="1">
      <c r="A94" s="722" t="s">
        <v>485</v>
      </c>
      <c r="B94" s="722"/>
      <c r="C94" s="722"/>
      <c r="D94" s="722"/>
      <c r="E94" s="722"/>
      <c r="F94" s="722"/>
    </row>
    <row r="95" spans="1:6">
      <c r="A95" s="722" t="s">
        <v>486</v>
      </c>
      <c r="B95" s="722"/>
      <c r="C95" s="722"/>
      <c r="D95" s="722"/>
      <c r="E95" s="722"/>
      <c r="F95" s="722"/>
    </row>
    <row r="96" spans="1:6">
      <c r="A96" s="722" t="s">
        <v>366</v>
      </c>
      <c r="B96" s="722"/>
      <c r="C96" s="722"/>
      <c r="D96" s="722"/>
      <c r="E96" s="722"/>
      <c r="F96" s="722"/>
    </row>
    <row r="98" spans="1:6" ht="15" customHeight="1">
      <c r="A98" s="416" t="s">
        <v>467</v>
      </c>
    </row>
    <row r="99" spans="1:6" ht="15" customHeight="1">
      <c r="A99" s="421" t="s">
        <v>11</v>
      </c>
      <c r="B99" s="271"/>
      <c r="C99" s="271"/>
      <c r="D99" s="271"/>
      <c r="E99" s="271"/>
    </row>
    <row r="100" spans="1:6" ht="15" customHeight="1">
      <c r="A100" s="421" t="s">
        <v>198</v>
      </c>
      <c r="B100" s="271"/>
      <c r="C100" s="271"/>
      <c r="D100" s="271"/>
      <c r="E100" s="271"/>
    </row>
    <row r="101" spans="1:6" ht="15" customHeight="1">
      <c r="A101" s="422" t="s">
        <v>199</v>
      </c>
      <c r="B101" s="417">
        <v>2018</v>
      </c>
      <c r="C101" s="417">
        <v>2019</v>
      </c>
      <c r="D101" s="417">
        <v>2020</v>
      </c>
      <c r="E101" s="417">
        <v>2021</v>
      </c>
      <c r="F101" s="273"/>
    </row>
    <row r="102" spans="1:6" ht="15" customHeight="1">
      <c r="A102" s="423" t="s">
        <v>364</v>
      </c>
      <c r="B102" s="274">
        <v>96415</v>
      </c>
      <c r="C102" s="274">
        <v>104230</v>
      </c>
      <c r="D102" s="274">
        <v>100251</v>
      </c>
      <c r="E102" s="274">
        <v>111972</v>
      </c>
      <c r="F102" s="273"/>
    </row>
    <row r="103" spans="1:6" ht="15" customHeight="1">
      <c r="A103" s="424" t="s">
        <v>28</v>
      </c>
      <c r="B103" s="275">
        <v>95363</v>
      </c>
      <c r="C103" s="275">
        <v>103756</v>
      </c>
      <c r="D103" s="275">
        <v>99787</v>
      </c>
      <c r="E103" s="275">
        <v>110912</v>
      </c>
      <c r="F103" s="273"/>
    </row>
    <row r="104" spans="1:6" ht="15" customHeight="1">
      <c r="A104" s="423" t="s">
        <v>200</v>
      </c>
      <c r="B104" s="273"/>
      <c r="C104" s="273"/>
      <c r="D104" s="273"/>
      <c r="E104" s="273"/>
      <c r="F104" s="273"/>
    </row>
    <row r="105" spans="1:6" ht="15" customHeight="1">
      <c r="A105" s="424" t="s">
        <v>201</v>
      </c>
      <c r="B105" s="275">
        <v>52557</v>
      </c>
      <c r="C105" s="275">
        <v>56952</v>
      </c>
      <c r="D105" s="275">
        <v>55362</v>
      </c>
      <c r="E105" s="275">
        <v>61019</v>
      </c>
      <c r="F105" s="276"/>
    </row>
    <row r="106" spans="1:6" ht="15" customHeight="1">
      <c r="A106" s="424" t="s">
        <v>202</v>
      </c>
      <c r="B106" s="275">
        <v>22129</v>
      </c>
      <c r="C106" s="275">
        <v>25220</v>
      </c>
      <c r="D106" s="275">
        <v>25582</v>
      </c>
      <c r="E106" s="275">
        <v>27151</v>
      </c>
    </row>
    <row r="107" spans="1:6" ht="15" customHeight="1">
      <c r="A107" s="424" t="s">
        <v>203</v>
      </c>
      <c r="B107" s="275">
        <v>9381</v>
      </c>
      <c r="C107" s="275">
        <v>8149</v>
      </c>
      <c r="D107" s="275">
        <v>8988</v>
      </c>
      <c r="E107" s="275">
        <v>9281</v>
      </c>
      <c r="F107" s="276"/>
    </row>
    <row r="108" spans="1:6" ht="15" customHeight="1">
      <c r="A108" s="424" t="s">
        <v>384</v>
      </c>
      <c r="B108" s="275">
        <v>4876</v>
      </c>
      <c r="C108" s="275">
        <v>4909</v>
      </c>
      <c r="D108" s="275">
        <v>4801</v>
      </c>
      <c r="E108" s="275">
        <v>5372</v>
      </c>
      <c r="F108" s="276"/>
    </row>
    <row r="109" spans="1:6" ht="15" customHeight="1">
      <c r="A109" s="424" t="s">
        <v>205</v>
      </c>
      <c r="B109" s="275">
        <v>7472</v>
      </c>
      <c r="C109" s="275">
        <v>9000</v>
      </c>
      <c r="D109" s="275">
        <v>5518</v>
      </c>
      <c r="E109" s="275">
        <v>9149</v>
      </c>
      <c r="F109" s="276"/>
    </row>
    <row r="110" spans="1:6" ht="15" customHeight="1">
      <c r="A110" s="424" t="s">
        <v>206</v>
      </c>
      <c r="B110" s="275">
        <v>9705</v>
      </c>
      <c r="C110" s="418" t="s">
        <v>365</v>
      </c>
      <c r="D110" s="418" t="s">
        <v>365</v>
      </c>
      <c r="E110" s="418" t="s">
        <v>365</v>
      </c>
      <c r="F110" s="276"/>
    </row>
    <row r="111" spans="1:6" ht="15" customHeight="1">
      <c r="A111" s="424"/>
      <c r="B111" s="275"/>
      <c r="C111" s="418"/>
      <c r="D111" s="418"/>
      <c r="E111" s="418"/>
      <c r="F111" s="276"/>
    </row>
    <row r="112" spans="1:6" ht="15" customHeight="1">
      <c r="A112" s="422" t="s">
        <v>368</v>
      </c>
      <c r="B112" s="417">
        <v>2018</v>
      </c>
      <c r="C112" s="417">
        <v>2019</v>
      </c>
      <c r="D112" s="417">
        <v>2020</v>
      </c>
      <c r="E112" s="417">
        <v>2021</v>
      </c>
      <c r="F112" s="276"/>
    </row>
    <row r="113" spans="1:6" ht="15" customHeight="1">
      <c r="A113" s="424" t="s">
        <v>208</v>
      </c>
      <c r="B113" s="275">
        <v>34</v>
      </c>
      <c r="C113" s="275">
        <v>41</v>
      </c>
      <c r="D113" s="275">
        <v>44</v>
      </c>
      <c r="E113" s="275">
        <v>58</v>
      </c>
      <c r="F113" s="276"/>
    </row>
    <row r="114" spans="1:6" ht="15" customHeight="1">
      <c r="A114" s="424" t="s">
        <v>209</v>
      </c>
      <c r="B114" s="275">
        <v>104</v>
      </c>
      <c r="C114" s="275">
        <v>105</v>
      </c>
      <c r="D114" s="275">
        <v>100</v>
      </c>
      <c r="E114" s="275">
        <v>115</v>
      </c>
      <c r="F114" s="276"/>
    </row>
    <row r="115" spans="1:6" ht="15" customHeight="1">
      <c r="A115" s="424" t="s">
        <v>210</v>
      </c>
      <c r="B115" s="275">
        <v>256</v>
      </c>
      <c r="C115" s="275">
        <v>264</v>
      </c>
      <c r="D115" s="275">
        <v>251</v>
      </c>
      <c r="E115" s="275">
        <v>270</v>
      </c>
      <c r="F115" s="276"/>
    </row>
    <row r="116" spans="1:6" ht="15" customHeight="1">
      <c r="A116" s="424" t="s">
        <v>211</v>
      </c>
      <c r="B116" s="275">
        <v>360</v>
      </c>
      <c r="C116" s="275">
        <v>369</v>
      </c>
      <c r="D116" s="275">
        <v>351</v>
      </c>
      <c r="E116" s="275">
        <v>385</v>
      </c>
      <c r="F116" s="276"/>
    </row>
    <row r="117" spans="1:6" ht="15" customHeight="1">
      <c r="A117" s="424" t="s">
        <v>212</v>
      </c>
      <c r="B117" s="277">
        <v>7.2</v>
      </c>
      <c r="C117" s="277">
        <v>6.8</v>
      </c>
      <c r="D117" s="277">
        <v>6.6</v>
      </c>
      <c r="E117" s="277">
        <v>6.5</v>
      </c>
      <c r="F117" s="276"/>
    </row>
    <row r="118" spans="1:6" ht="15" customHeight="1">
      <c r="A118" s="424" t="s">
        <v>397</v>
      </c>
      <c r="B118" s="275">
        <v>21</v>
      </c>
      <c r="C118" s="275">
        <v>22</v>
      </c>
      <c r="D118" s="275">
        <v>20</v>
      </c>
      <c r="E118" s="275">
        <v>22</v>
      </c>
      <c r="F118" s="276"/>
    </row>
    <row r="119" spans="1:6" ht="15" customHeight="1">
      <c r="A119" s="424" t="s">
        <v>398</v>
      </c>
      <c r="B119" s="275">
        <v>72</v>
      </c>
      <c r="C119" s="275">
        <v>60</v>
      </c>
      <c r="D119" s="275">
        <v>57</v>
      </c>
      <c r="E119" s="275">
        <v>30</v>
      </c>
      <c r="F119" s="276"/>
    </row>
    <row r="120" spans="1:6" ht="15" customHeight="1">
      <c r="A120" s="424" t="s">
        <v>399</v>
      </c>
      <c r="B120" s="275">
        <v>93</v>
      </c>
      <c r="C120" s="275">
        <v>82</v>
      </c>
      <c r="D120" s="275">
        <v>77</v>
      </c>
      <c r="E120" s="275">
        <v>52</v>
      </c>
      <c r="F120" s="276"/>
    </row>
    <row r="121" spans="1:6" ht="15" customHeight="1">
      <c r="A121" s="424" t="s">
        <v>400</v>
      </c>
      <c r="B121" s="275">
        <v>95</v>
      </c>
      <c r="C121" s="275">
        <v>98</v>
      </c>
      <c r="D121" s="275">
        <v>95</v>
      </c>
      <c r="E121" s="275">
        <v>102</v>
      </c>
      <c r="F121" s="276"/>
    </row>
    <row r="122" spans="1:6" ht="15" customHeight="1">
      <c r="A122" s="424" t="s">
        <v>401</v>
      </c>
      <c r="B122" s="275">
        <v>170</v>
      </c>
      <c r="C122" s="275">
        <v>150</v>
      </c>
      <c r="D122" s="275">
        <v>124</v>
      </c>
      <c r="E122" s="275">
        <v>142</v>
      </c>
      <c r="F122" s="276"/>
    </row>
    <row r="123" spans="1:6" ht="15" customHeight="1">
      <c r="A123" s="424" t="s">
        <v>402</v>
      </c>
      <c r="B123" s="277">
        <v>3.4</v>
      </c>
      <c r="C123" s="277">
        <v>2.8</v>
      </c>
      <c r="D123" s="277">
        <v>2.2999999999999998</v>
      </c>
      <c r="E123" s="277">
        <v>2.4</v>
      </c>
      <c r="F123" s="276"/>
    </row>
    <row r="124" spans="1:6" ht="15" customHeight="1">
      <c r="A124" s="424" t="s">
        <v>403</v>
      </c>
      <c r="B124" s="277">
        <v>5.3</v>
      </c>
      <c r="C124" s="277">
        <v>4.3</v>
      </c>
      <c r="D124" s="277">
        <v>3.8</v>
      </c>
      <c r="E124" s="277">
        <v>3.3</v>
      </c>
      <c r="F124" s="276"/>
    </row>
    <row r="125" spans="1:6" ht="15" customHeight="1">
      <c r="A125" s="475" t="s">
        <v>385</v>
      </c>
      <c r="B125" s="476">
        <v>33267</v>
      </c>
      <c r="C125" s="476">
        <v>32459</v>
      </c>
      <c r="D125" s="476">
        <v>31036</v>
      </c>
      <c r="E125" s="476">
        <v>35071</v>
      </c>
      <c r="F125" s="477"/>
    </row>
    <row r="126" spans="1:6" ht="15" customHeight="1">
      <c r="A126" s="478" t="s">
        <v>404</v>
      </c>
      <c r="B126" s="476">
        <v>667</v>
      </c>
      <c r="C126" s="476">
        <v>597</v>
      </c>
      <c r="D126" s="476">
        <v>581</v>
      </c>
      <c r="E126" s="476">
        <v>590</v>
      </c>
      <c r="F126" s="477"/>
    </row>
    <row r="127" spans="1:6" ht="15" customHeight="1">
      <c r="A127" s="478" t="s">
        <v>386</v>
      </c>
      <c r="B127" s="476">
        <v>94</v>
      </c>
      <c r="C127" s="476">
        <v>95</v>
      </c>
      <c r="D127" s="476">
        <v>93</v>
      </c>
      <c r="E127" s="476">
        <v>93</v>
      </c>
      <c r="F127" s="477"/>
    </row>
    <row r="128" spans="1:6" ht="15" customHeight="1">
      <c r="A128" s="478" t="s">
        <v>416</v>
      </c>
      <c r="B128" s="476">
        <v>436</v>
      </c>
      <c r="C128" s="476">
        <v>394</v>
      </c>
      <c r="D128" s="476">
        <v>384</v>
      </c>
      <c r="E128" s="476">
        <v>395</v>
      </c>
      <c r="F128" s="477"/>
    </row>
    <row r="129" spans="1:6" ht="15" customHeight="1">
      <c r="A129" s="425" t="s">
        <v>396</v>
      </c>
      <c r="B129" s="277">
        <v>8.6999999999999993</v>
      </c>
      <c r="C129" s="277">
        <v>7.2</v>
      </c>
      <c r="D129" s="277">
        <v>7.2</v>
      </c>
      <c r="E129" s="277">
        <v>6.6</v>
      </c>
      <c r="F129" s="276"/>
    </row>
    <row r="130" spans="1:6" ht="15" customHeight="1">
      <c r="A130" s="424" t="s">
        <v>367</v>
      </c>
      <c r="B130" s="418" t="s">
        <v>144</v>
      </c>
      <c r="C130" s="275">
        <v>28</v>
      </c>
      <c r="D130" s="275">
        <v>30</v>
      </c>
      <c r="E130" s="275">
        <v>31</v>
      </c>
      <c r="F130" s="276"/>
    </row>
    <row r="131" spans="1:6" ht="15" customHeight="1">
      <c r="A131" s="424"/>
      <c r="B131" s="418"/>
      <c r="C131" s="275"/>
      <c r="D131" s="275"/>
      <c r="E131" s="275"/>
      <c r="F131" s="276"/>
    </row>
    <row r="132" spans="1:6" ht="15" customHeight="1">
      <c r="A132" s="422" t="s">
        <v>369</v>
      </c>
      <c r="B132" s="417">
        <v>2018</v>
      </c>
      <c r="C132" s="417">
        <v>2019</v>
      </c>
      <c r="D132" s="417">
        <v>2020</v>
      </c>
      <c r="E132" s="417">
        <v>2021</v>
      </c>
      <c r="F132" s="276"/>
    </row>
    <row r="133" spans="1:6" ht="15" customHeight="1">
      <c r="A133" s="389" t="s">
        <v>221</v>
      </c>
      <c r="B133" s="275">
        <v>69</v>
      </c>
      <c r="C133" s="275">
        <v>69</v>
      </c>
      <c r="D133" s="275">
        <v>70</v>
      </c>
      <c r="E133" s="275">
        <v>69</v>
      </c>
      <c r="F133" s="276"/>
    </row>
    <row r="134" spans="1:6" ht="15" customHeight="1">
      <c r="A134" s="389" t="s">
        <v>222</v>
      </c>
      <c r="B134" s="275">
        <v>31</v>
      </c>
      <c r="C134" s="275">
        <v>31</v>
      </c>
      <c r="D134" s="275">
        <v>30</v>
      </c>
      <c r="E134" s="275">
        <v>31</v>
      </c>
      <c r="F134" s="276"/>
    </row>
    <row r="135" spans="1:6" ht="15" customHeight="1">
      <c r="A135" s="389" t="s">
        <v>223</v>
      </c>
      <c r="B135" s="277">
        <v>6.1</v>
      </c>
      <c r="C135" s="277">
        <v>6</v>
      </c>
      <c r="D135" s="277">
        <v>4.2</v>
      </c>
      <c r="E135" s="277">
        <v>6.4</v>
      </c>
      <c r="F135" s="276"/>
    </row>
    <row r="136" spans="1:6" ht="15" customHeight="1">
      <c r="A136" s="389" t="s">
        <v>224</v>
      </c>
      <c r="B136" s="277">
        <v>7.7</v>
      </c>
      <c r="C136" s="277">
        <v>5.6</v>
      </c>
      <c r="D136" s="277">
        <v>4.8</v>
      </c>
      <c r="E136" s="277">
        <v>7.8</v>
      </c>
      <c r="F136" s="276"/>
    </row>
    <row r="137" spans="1:6" ht="15" customHeight="1">
      <c r="A137" s="389" t="s">
        <v>225</v>
      </c>
      <c r="B137" s="277">
        <v>6.6</v>
      </c>
      <c r="C137" s="277">
        <v>5.9</v>
      </c>
      <c r="D137" s="277">
        <v>4.4000000000000004</v>
      </c>
      <c r="E137" s="277">
        <v>6.9</v>
      </c>
      <c r="F137" s="276"/>
    </row>
    <row r="138" spans="1:6" ht="15" customHeight="1">
      <c r="A138" s="389" t="s">
        <v>226</v>
      </c>
      <c r="B138" s="275">
        <v>82</v>
      </c>
      <c r="C138" s="275">
        <v>84</v>
      </c>
      <c r="D138" s="275">
        <v>85</v>
      </c>
      <c r="E138" s="275">
        <v>82</v>
      </c>
      <c r="F138" s="276"/>
    </row>
    <row r="139" spans="1:6" ht="15" customHeight="1">
      <c r="A139" s="389" t="s">
        <v>372</v>
      </c>
      <c r="B139" s="278">
        <v>19.100000000000001</v>
      </c>
      <c r="C139" s="278">
        <v>19.8</v>
      </c>
      <c r="D139" s="278">
        <v>20</v>
      </c>
      <c r="E139" s="278">
        <v>20.9</v>
      </c>
      <c r="F139" s="276"/>
    </row>
    <row r="140" spans="1:6" ht="15" customHeight="1">
      <c r="A140" s="389" t="s">
        <v>373</v>
      </c>
      <c r="B140" s="278">
        <v>19.2</v>
      </c>
      <c r="C140" s="278">
        <v>19.5</v>
      </c>
      <c r="D140" s="278">
        <v>19.7</v>
      </c>
      <c r="E140" s="278">
        <v>20.5</v>
      </c>
      <c r="F140" s="276"/>
    </row>
    <row r="141" spans="1:6" ht="15" customHeight="1">
      <c r="A141" s="389" t="s">
        <v>405</v>
      </c>
      <c r="B141" s="419" t="s">
        <v>144</v>
      </c>
      <c r="C141" s="279">
        <v>71</v>
      </c>
      <c r="D141" s="419" t="s">
        <v>144</v>
      </c>
      <c r="E141" s="419">
        <v>73</v>
      </c>
      <c r="F141" s="276"/>
    </row>
    <row r="142" spans="1:6" ht="15" customHeight="1">
      <c r="A142" s="389" t="s">
        <v>406</v>
      </c>
      <c r="B142" s="419" t="s">
        <v>144</v>
      </c>
      <c r="C142" s="279">
        <v>74</v>
      </c>
      <c r="D142" s="419" t="s">
        <v>144</v>
      </c>
      <c r="E142" s="419">
        <v>76</v>
      </c>
      <c r="F142" s="276"/>
    </row>
    <row r="143" spans="1:6" ht="15" customHeight="1">
      <c r="A143" s="389"/>
      <c r="B143" s="419"/>
      <c r="C143" s="279"/>
      <c r="D143" s="279"/>
      <c r="E143" s="279"/>
      <c r="F143" s="276"/>
    </row>
    <row r="144" spans="1:6" ht="15" customHeight="1">
      <c r="A144" s="422" t="s">
        <v>370</v>
      </c>
      <c r="B144" s="417">
        <v>2018</v>
      </c>
      <c r="C144" s="417">
        <v>2019</v>
      </c>
      <c r="D144" s="417">
        <v>2020</v>
      </c>
      <c r="E144" s="417">
        <v>2021</v>
      </c>
      <c r="F144" s="276"/>
    </row>
    <row r="145" spans="1:6" ht="15" customHeight="1">
      <c r="A145" s="389" t="s">
        <v>407</v>
      </c>
      <c r="B145" s="418" t="s">
        <v>144</v>
      </c>
      <c r="C145" s="275">
        <v>406</v>
      </c>
      <c r="D145" s="275">
        <v>385</v>
      </c>
      <c r="E145" s="275">
        <v>387</v>
      </c>
      <c r="F145" s="276"/>
    </row>
    <row r="146" spans="1:6" ht="15" customHeight="1">
      <c r="A146" s="389" t="s">
        <v>408</v>
      </c>
      <c r="B146" s="420" t="s">
        <v>144</v>
      </c>
      <c r="C146" s="277">
        <v>5.2</v>
      </c>
      <c r="D146" s="277">
        <v>4.8</v>
      </c>
      <c r="E146" s="277">
        <v>4.5</v>
      </c>
      <c r="F146" s="276"/>
    </row>
    <row r="147" spans="1:6" ht="15" customHeight="1">
      <c r="A147" s="389" t="s">
        <v>409</v>
      </c>
      <c r="B147" s="418" t="s">
        <v>144</v>
      </c>
      <c r="C147" s="275">
        <v>997</v>
      </c>
      <c r="D147" s="275">
        <v>922</v>
      </c>
      <c r="E147" s="275">
        <v>1148</v>
      </c>
      <c r="F147" s="276"/>
    </row>
    <row r="148" spans="1:6" ht="15" customHeight="1">
      <c r="A148" s="389" t="s">
        <v>410</v>
      </c>
      <c r="B148" s="418" t="s">
        <v>144</v>
      </c>
      <c r="C148" s="277">
        <v>12.7</v>
      </c>
      <c r="D148" s="277">
        <v>11.6</v>
      </c>
      <c r="E148" s="277">
        <v>13.4</v>
      </c>
      <c r="F148" s="276"/>
    </row>
    <row r="149" spans="1:6" ht="15" customHeight="1">
      <c r="A149" s="389" t="s">
        <v>374</v>
      </c>
      <c r="B149" s="275">
        <v>0</v>
      </c>
      <c r="C149" s="275">
        <v>1</v>
      </c>
      <c r="D149" s="275">
        <v>0</v>
      </c>
      <c r="E149" s="275">
        <v>0</v>
      </c>
      <c r="F149" s="276"/>
    </row>
    <row r="150" spans="1:6" ht="15" customHeight="1">
      <c r="A150" s="389" t="s">
        <v>375</v>
      </c>
      <c r="B150" s="275">
        <v>0</v>
      </c>
      <c r="C150" s="426">
        <v>0.01</v>
      </c>
      <c r="D150" s="275">
        <v>0</v>
      </c>
      <c r="E150" s="275">
        <v>0</v>
      </c>
      <c r="F150" s="276"/>
    </row>
    <row r="151" spans="1:6" ht="15" customHeight="1">
      <c r="A151" s="389" t="s">
        <v>376</v>
      </c>
      <c r="B151" s="277">
        <v>2</v>
      </c>
      <c r="C151" s="277">
        <v>2</v>
      </c>
      <c r="D151" s="277">
        <v>2.1</v>
      </c>
      <c r="E151" s="277">
        <v>2.2000000000000002</v>
      </c>
      <c r="F151" s="276"/>
    </row>
    <row r="152" spans="1:6" ht="15" customHeight="1">
      <c r="A152" s="389" t="s">
        <v>411</v>
      </c>
      <c r="B152" s="420" t="s">
        <v>144</v>
      </c>
      <c r="C152" s="277">
        <v>69</v>
      </c>
      <c r="D152" s="419" t="s">
        <v>144</v>
      </c>
      <c r="E152" s="419">
        <v>73</v>
      </c>
      <c r="F152" s="276"/>
    </row>
    <row r="153" spans="1:6" ht="15" customHeight="1">
      <c r="A153" s="389" t="s">
        <v>377</v>
      </c>
      <c r="B153" s="420" t="s">
        <v>144</v>
      </c>
      <c r="C153" s="277" t="s">
        <v>378</v>
      </c>
      <c r="D153" s="277" t="s">
        <v>378</v>
      </c>
      <c r="E153" s="277" t="s">
        <v>378</v>
      </c>
      <c r="F153" s="276"/>
    </row>
    <row r="154" spans="1:6" ht="15" customHeight="1">
      <c r="A154" s="389"/>
      <c r="B154" s="277"/>
      <c r="C154" s="277"/>
      <c r="D154" s="277"/>
      <c r="E154" s="277"/>
      <c r="F154" s="276"/>
    </row>
    <row r="155" spans="1:6" ht="15" customHeight="1">
      <c r="A155" s="422" t="s">
        <v>371</v>
      </c>
      <c r="B155" s="417">
        <v>2018</v>
      </c>
      <c r="C155" s="417">
        <v>2019</v>
      </c>
      <c r="D155" s="417">
        <v>2020</v>
      </c>
      <c r="E155" s="417">
        <v>2021</v>
      </c>
      <c r="F155" s="276"/>
    </row>
    <row r="156" spans="1:6" ht="15" customHeight="1">
      <c r="A156" s="389" t="s">
        <v>412</v>
      </c>
      <c r="B156" s="276" t="s">
        <v>144</v>
      </c>
      <c r="C156" s="275">
        <v>98</v>
      </c>
      <c r="D156" s="275">
        <v>99</v>
      </c>
      <c r="E156" s="275">
        <v>98</v>
      </c>
      <c r="F156" s="276"/>
    </row>
    <row r="157" spans="1:6" ht="15" customHeight="1">
      <c r="A157" s="389" t="s">
        <v>413</v>
      </c>
      <c r="B157" s="276" t="s">
        <v>144</v>
      </c>
      <c r="C157" s="275">
        <v>94</v>
      </c>
      <c r="D157" s="275">
        <v>99</v>
      </c>
      <c r="E157" s="275">
        <v>97</v>
      </c>
      <c r="F157" s="276"/>
    </row>
    <row r="158" spans="1:6" ht="15" customHeight="1">
      <c r="A158" s="389" t="s">
        <v>379</v>
      </c>
      <c r="B158" s="276" t="s">
        <v>144</v>
      </c>
      <c r="C158" s="275">
        <v>91</v>
      </c>
      <c r="D158" s="275">
        <v>99</v>
      </c>
      <c r="E158" s="275">
        <v>96</v>
      </c>
      <c r="F158" s="276"/>
    </row>
    <row r="159" spans="1:6" ht="15" customHeight="1">
      <c r="A159" s="389" t="s">
        <v>414</v>
      </c>
      <c r="B159" s="276" t="s">
        <v>144</v>
      </c>
      <c r="C159" s="275">
        <v>59</v>
      </c>
      <c r="D159" s="275">
        <v>84</v>
      </c>
      <c r="E159" s="275">
        <v>87</v>
      </c>
      <c r="F159" s="276"/>
    </row>
    <row r="160" spans="1:6" ht="15" customHeight="1">
      <c r="A160" s="389" t="s">
        <v>415</v>
      </c>
      <c r="B160" s="275">
        <v>86</v>
      </c>
      <c r="C160" s="275">
        <v>90</v>
      </c>
      <c r="D160" s="275">
        <v>93</v>
      </c>
      <c r="E160" s="275">
        <v>93</v>
      </c>
      <c r="F160" s="387"/>
    </row>
    <row r="161" spans="1:6" ht="15" customHeight="1">
      <c r="A161" s="389"/>
      <c r="B161" s="275"/>
      <c r="C161" s="275"/>
      <c r="D161" s="275"/>
      <c r="E161" s="275"/>
      <c r="F161" s="387"/>
    </row>
    <row r="162" spans="1:6">
      <c r="A162" s="722" t="s">
        <v>475</v>
      </c>
      <c r="B162" s="722"/>
      <c r="C162" s="722"/>
      <c r="D162" s="722"/>
      <c r="E162" s="722"/>
      <c r="F162" s="388"/>
    </row>
    <row r="163" spans="1:6" ht="36" customHeight="1">
      <c r="A163" s="722" t="s">
        <v>487</v>
      </c>
      <c r="B163" s="722"/>
      <c r="C163" s="722"/>
      <c r="D163" s="722"/>
      <c r="E163" s="722"/>
      <c r="F163" s="388"/>
    </row>
    <row r="164" spans="1:6" ht="48" customHeight="1">
      <c r="A164" s="722" t="s">
        <v>488</v>
      </c>
      <c r="B164" s="722"/>
      <c r="C164" s="722"/>
      <c r="D164" s="722"/>
      <c r="E164" s="722"/>
      <c r="F164" s="388"/>
    </row>
    <row r="165" spans="1:6" ht="24" customHeight="1">
      <c r="A165" s="722" t="s">
        <v>489</v>
      </c>
      <c r="B165" s="722"/>
      <c r="C165" s="722"/>
      <c r="D165" s="722"/>
      <c r="E165" s="722"/>
      <c r="F165" s="388"/>
    </row>
    <row r="166" spans="1:6" ht="60" customHeight="1">
      <c r="A166" s="722" t="s">
        <v>490</v>
      </c>
      <c r="B166" s="722"/>
      <c r="C166" s="722"/>
      <c r="D166" s="722"/>
      <c r="E166" s="722"/>
      <c r="F166" s="388"/>
    </row>
    <row r="167" spans="1:6" ht="132" customHeight="1">
      <c r="A167" s="722" t="s">
        <v>491</v>
      </c>
      <c r="B167" s="722"/>
      <c r="C167" s="722"/>
      <c r="D167" s="722"/>
      <c r="E167" s="722"/>
      <c r="F167" s="388"/>
    </row>
    <row r="168" spans="1:6" ht="24" customHeight="1">
      <c r="A168" s="722" t="s">
        <v>492</v>
      </c>
      <c r="B168" s="722"/>
      <c r="C168" s="722"/>
      <c r="D168" s="722"/>
      <c r="E168" s="722"/>
      <c r="F168" s="388"/>
    </row>
    <row r="169" spans="1:6" ht="24" customHeight="1">
      <c r="A169" s="722" t="s">
        <v>493</v>
      </c>
      <c r="B169" s="722"/>
      <c r="C169" s="722"/>
      <c r="D169" s="722"/>
      <c r="E169" s="722"/>
      <c r="F169" s="388"/>
    </row>
    <row r="170" spans="1:6">
      <c r="A170" s="722" t="s">
        <v>465</v>
      </c>
      <c r="B170" s="722"/>
      <c r="C170" s="722"/>
      <c r="D170" s="722"/>
      <c r="E170" s="722"/>
      <c r="F170" s="388"/>
    </row>
    <row r="171" spans="1:6" ht="15" customHeight="1">
      <c r="A171" s="388"/>
      <c r="B171" s="388"/>
      <c r="C171" s="388"/>
      <c r="D171" s="388"/>
      <c r="E171" s="388"/>
      <c r="F171" s="388"/>
    </row>
    <row r="172" spans="1:6" ht="15" customHeight="1">
      <c r="A172" s="280"/>
      <c r="B172" s="282"/>
      <c r="C172" s="282"/>
      <c r="D172" s="282"/>
      <c r="E172" s="282"/>
      <c r="F172" s="283"/>
    </row>
    <row r="174" spans="1:6" ht="15" customHeight="1">
      <c r="A174" s="416" t="s">
        <v>466</v>
      </c>
    </row>
    <row r="175" spans="1:6" ht="15" customHeight="1">
      <c r="A175" s="421" t="s">
        <v>11</v>
      </c>
      <c r="B175" s="271"/>
    </row>
    <row r="176" spans="1:6" ht="15" customHeight="1">
      <c r="A176" s="421" t="s">
        <v>198</v>
      </c>
      <c r="B176" s="271"/>
    </row>
    <row r="177" spans="1:2" ht="15" customHeight="1">
      <c r="A177" s="422" t="s">
        <v>199</v>
      </c>
      <c r="B177" s="417">
        <v>2018</v>
      </c>
    </row>
    <row r="178" spans="1:2" ht="15" customHeight="1">
      <c r="A178" s="423" t="s">
        <v>364</v>
      </c>
      <c r="B178" s="274">
        <v>96415</v>
      </c>
    </row>
    <row r="179" spans="1:2" ht="15" customHeight="1">
      <c r="A179" s="424" t="s">
        <v>28</v>
      </c>
      <c r="B179" s="275">
        <v>95363</v>
      </c>
    </row>
    <row r="180" spans="1:2" ht="15" customHeight="1">
      <c r="A180" s="423" t="s">
        <v>200</v>
      </c>
      <c r="B180" s="273"/>
    </row>
    <row r="181" spans="1:2" ht="15" customHeight="1">
      <c r="A181" s="424" t="s">
        <v>201</v>
      </c>
      <c r="B181" s="275">
        <v>52557</v>
      </c>
    </row>
    <row r="182" spans="1:2" ht="15" customHeight="1">
      <c r="A182" s="424" t="s">
        <v>202</v>
      </c>
      <c r="B182" s="275">
        <v>22129</v>
      </c>
    </row>
    <row r="183" spans="1:2" ht="15" customHeight="1">
      <c r="A183" s="424" t="s">
        <v>203</v>
      </c>
      <c r="B183" s="275">
        <v>9381</v>
      </c>
    </row>
    <row r="184" spans="1:2" ht="15" customHeight="1">
      <c r="A184" s="424" t="s">
        <v>204</v>
      </c>
      <c r="B184" s="275">
        <v>4876</v>
      </c>
    </row>
    <row r="185" spans="1:2" ht="15" customHeight="1">
      <c r="A185" s="424" t="s">
        <v>205</v>
      </c>
      <c r="B185" s="275">
        <v>7472</v>
      </c>
    </row>
    <row r="186" spans="1:2" ht="15" customHeight="1">
      <c r="A186" s="424" t="s">
        <v>206</v>
      </c>
      <c r="B186" s="275">
        <v>9705</v>
      </c>
    </row>
    <row r="187" spans="1:2" ht="15" customHeight="1">
      <c r="A187" s="422" t="s">
        <v>207</v>
      </c>
      <c r="B187" s="417">
        <v>2018</v>
      </c>
    </row>
    <row r="188" spans="1:2" ht="15" customHeight="1">
      <c r="A188" s="424" t="s">
        <v>208</v>
      </c>
      <c r="B188" s="275">
        <v>34</v>
      </c>
    </row>
    <row r="189" spans="1:2" ht="15" customHeight="1">
      <c r="A189" s="424" t="s">
        <v>209</v>
      </c>
      <c r="B189" s="275">
        <v>104</v>
      </c>
    </row>
    <row r="190" spans="1:2" ht="15" customHeight="1">
      <c r="A190" s="424" t="s">
        <v>210</v>
      </c>
      <c r="B190" s="275">
        <v>256</v>
      </c>
    </row>
    <row r="191" spans="1:2" ht="15" customHeight="1">
      <c r="A191" s="424" t="s">
        <v>211</v>
      </c>
      <c r="B191" s="275">
        <v>360</v>
      </c>
    </row>
    <row r="192" spans="1:2" ht="15" customHeight="1">
      <c r="A192" s="424" t="s">
        <v>212</v>
      </c>
      <c r="B192" s="277">
        <v>7.2</v>
      </c>
    </row>
    <row r="193" spans="1:2" ht="15" customHeight="1">
      <c r="A193" s="425" t="s">
        <v>213</v>
      </c>
      <c r="B193" s="275">
        <v>255</v>
      </c>
    </row>
    <row r="194" spans="1:2" ht="15" customHeight="1">
      <c r="A194" s="425" t="s">
        <v>351</v>
      </c>
      <c r="B194" s="277">
        <v>5.0999999999999996</v>
      </c>
    </row>
    <row r="195" spans="1:2" ht="15" customHeight="1">
      <c r="A195" s="424" t="s">
        <v>214</v>
      </c>
      <c r="B195" s="275">
        <v>21</v>
      </c>
    </row>
    <row r="196" spans="1:2" ht="15" customHeight="1">
      <c r="A196" s="424" t="s">
        <v>215</v>
      </c>
      <c r="B196" s="275">
        <v>72</v>
      </c>
    </row>
    <row r="197" spans="1:2" ht="15" customHeight="1">
      <c r="A197" s="424" t="s">
        <v>216</v>
      </c>
      <c r="B197" s="275">
        <v>93</v>
      </c>
    </row>
    <row r="198" spans="1:2" ht="15" customHeight="1">
      <c r="A198" s="424" t="s">
        <v>217</v>
      </c>
      <c r="B198" s="275">
        <v>170</v>
      </c>
    </row>
    <row r="199" spans="1:2" ht="15" customHeight="1">
      <c r="A199" s="424" t="s">
        <v>218</v>
      </c>
      <c r="B199" s="277">
        <v>3.4</v>
      </c>
    </row>
    <row r="200" spans="1:2" ht="15" customHeight="1">
      <c r="A200" s="424" t="s">
        <v>219</v>
      </c>
      <c r="B200" s="275">
        <v>94</v>
      </c>
    </row>
    <row r="201" spans="1:2" ht="15" customHeight="1">
      <c r="A201" s="422" t="s">
        <v>220</v>
      </c>
      <c r="B201" s="417">
        <v>2018</v>
      </c>
    </row>
    <row r="202" spans="1:2" ht="15" customHeight="1">
      <c r="A202" s="389" t="s">
        <v>221</v>
      </c>
      <c r="B202" s="275">
        <v>69</v>
      </c>
    </row>
    <row r="203" spans="1:2" ht="15" customHeight="1">
      <c r="A203" s="389" t="s">
        <v>222</v>
      </c>
      <c r="B203" s="275">
        <v>31</v>
      </c>
    </row>
    <row r="204" spans="1:2" ht="15" customHeight="1">
      <c r="A204" s="389" t="s">
        <v>223</v>
      </c>
      <c r="B204" s="277">
        <v>6.1</v>
      </c>
    </row>
    <row r="205" spans="1:2" ht="15" customHeight="1">
      <c r="A205" s="389" t="s">
        <v>224</v>
      </c>
      <c r="B205" s="277">
        <v>7.7</v>
      </c>
    </row>
    <row r="206" spans="1:2" ht="15" customHeight="1">
      <c r="A206" s="389" t="s">
        <v>225</v>
      </c>
      <c r="B206" s="277">
        <v>6.6</v>
      </c>
    </row>
    <row r="207" spans="1:2" ht="15" customHeight="1">
      <c r="A207" s="389" t="s">
        <v>226</v>
      </c>
      <c r="B207" s="275">
        <v>82</v>
      </c>
    </row>
    <row r="208" spans="1:2" ht="15" customHeight="1">
      <c r="A208" s="389" t="s">
        <v>227</v>
      </c>
      <c r="B208" s="278">
        <v>19.2</v>
      </c>
    </row>
    <row r="209" spans="1:2" ht="15" customHeight="1">
      <c r="A209" s="389" t="s">
        <v>228</v>
      </c>
      <c r="B209" s="278">
        <v>18.899999999999999</v>
      </c>
    </row>
    <row r="210" spans="1:2" ht="15" customHeight="1">
      <c r="A210" s="389" t="s">
        <v>229</v>
      </c>
      <c r="B210" s="275">
        <v>43</v>
      </c>
    </row>
    <row r="211" spans="1:2" ht="15" customHeight="1">
      <c r="A211" s="389" t="s">
        <v>350</v>
      </c>
      <c r="B211" s="279">
        <v>57</v>
      </c>
    </row>
    <row r="212" spans="1:2" ht="15" customHeight="1">
      <c r="A212" s="389" t="s">
        <v>230</v>
      </c>
      <c r="B212" s="279">
        <v>23</v>
      </c>
    </row>
    <row r="213" spans="1:2" ht="15" customHeight="1">
      <c r="A213" s="389" t="s">
        <v>353</v>
      </c>
      <c r="B213" s="279" t="s">
        <v>144</v>
      </c>
    </row>
    <row r="214" spans="1:2" ht="15" customHeight="1">
      <c r="A214" s="422" t="s">
        <v>231</v>
      </c>
      <c r="B214" s="417">
        <v>2018</v>
      </c>
    </row>
    <row r="215" spans="1:2" ht="15" customHeight="1">
      <c r="A215" s="389" t="s">
        <v>232</v>
      </c>
      <c r="B215" s="275">
        <v>194</v>
      </c>
    </row>
    <row r="216" spans="1:2" ht="15" customHeight="1">
      <c r="A216" s="389" t="s">
        <v>233</v>
      </c>
      <c r="B216" s="277">
        <v>2.8</v>
      </c>
    </row>
    <row r="217" spans="1:2" ht="15" customHeight="1">
      <c r="A217" s="389" t="s">
        <v>234</v>
      </c>
      <c r="B217" s="275">
        <v>57</v>
      </c>
    </row>
    <row r="218" spans="1:2" ht="15" customHeight="1">
      <c r="A218" s="389" t="s">
        <v>235</v>
      </c>
      <c r="B218" s="275">
        <v>914</v>
      </c>
    </row>
    <row r="219" spans="1:2" ht="15" customHeight="1">
      <c r="A219" s="389" t="s">
        <v>236</v>
      </c>
      <c r="B219" s="277">
        <v>13.3</v>
      </c>
    </row>
    <row r="220" spans="1:2" ht="15" customHeight="1">
      <c r="A220" s="389" t="s">
        <v>237</v>
      </c>
      <c r="B220" s="275">
        <v>0</v>
      </c>
    </row>
    <row r="221" spans="1:2" ht="15" customHeight="1">
      <c r="A221" s="389" t="s">
        <v>238</v>
      </c>
      <c r="B221" s="277">
        <v>2</v>
      </c>
    </row>
    <row r="222" spans="1:2" ht="15" customHeight="1">
      <c r="A222" s="389" t="s">
        <v>239</v>
      </c>
      <c r="B222" s="277">
        <v>2</v>
      </c>
    </row>
    <row r="223" spans="1:2" ht="15" customHeight="1">
      <c r="A223" s="422" t="s">
        <v>240</v>
      </c>
      <c r="B223" s="417">
        <v>2018</v>
      </c>
    </row>
    <row r="224" spans="1:2" ht="15" customHeight="1">
      <c r="A224" s="389" t="s">
        <v>354</v>
      </c>
      <c r="B224" s="275">
        <v>95</v>
      </c>
    </row>
    <row r="225" spans="1:2" ht="15" customHeight="1">
      <c r="A225" s="389" t="s">
        <v>355</v>
      </c>
      <c r="B225" s="276" t="s">
        <v>144</v>
      </c>
    </row>
    <row r="226" spans="1:2" ht="15" customHeight="1">
      <c r="A226" s="389" t="s">
        <v>356</v>
      </c>
      <c r="B226" s="275">
        <v>86</v>
      </c>
    </row>
    <row r="227" spans="1:2" ht="15" customHeight="1">
      <c r="A227" s="389"/>
      <c r="B227" s="275"/>
    </row>
    <row r="228" spans="1:2">
      <c r="A228" s="723" t="s">
        <v>475</v>
      </c>
      <c r="B228" s="723"/>
    </row>
    <row r="229" spans="1:2" ht="24" customHeight="1">
      <c r="A229" s="722" t="s">
        <v>494</v>
      </c>
      <c r="B229" s="722"/>
    </row>
    <row r="230" spans="1:2" ht="48" customHeight="1">
      <c r="A230" s="722" t="s">
        <v>495</v>
      </c>
      <c r="B230" s="722"/>
    </row>
    <row r="231" spans="1:2" ht="24" customHeight="1">
      <c r="A231" s="722" t="s">
        <v>496</v>
      </c>
      <c r="B231" s="722"/>
    </row>
    <row r="232" spans="1:2" ht="84" customHeight="1">
      <c r="A232" s="722" t="s">
        <v>497</v>
      </c>
      <c r="B232" s="722"/>
    </row>
    <row r="233" spans="1:2" ht="96" customHeight="1">
      <c r="A233" s="722" t="s">
        <v>498</v>
      </c>
      <c r="B233" s="722"/>
    </row>
    <row r="234" spans="1:2" ht="48" customHeight="1">
      <c r="A234" s="722" t="s">
        <v>499</v>
      </c>
      <c r="B234" s="722"/>
    </row>
    <row r="235" spans="1:2" ht="48" customHeight="1">
      <c r="A235" s="722" t="s">
        <v>500</v>
      </c>
      <c r="B235" s="722"/>
    </row>
    <row r="236" spans="1:2" ht="24" customHeight="1">
      <c r="A236" s="722" t="s">
        <v>501</v>
      </c>
      <c r="B236" s="722"/>
    </row>
    <row r="237" spans="1:2">
      <c r="A237" s="722" t="s">
        <v>352</v>
      </c>
      <c r="B237" s="722"/>
    </row>
    <row r="239" spans="1:2" ht="15" customHeight="1">
      <c r="A239" s="283"/>
    </row>
  </sheetData>
  <mergeCells count="32">
    <mergeCell ref="A236:B236"/>
    <mergeCell ref="A237:B237"/>
    <mergeCell ref="A230:B230"/>
    <mergeCell ref="A231:B231"/>
    <mergeCell ref="A232:B232"/>
    <mergeCell ref="A233:B233"/>
    <mergeCell ref="A234:B234"/>
    <mergeCell ref="A235:B235"/>
    <mergeCell ref="A229:B229"/>
    <mergeCell ref="A96:F96"/>
    <mergeCell ref="A162:E162"/>
    <mergeCell ref="A163:E163"/>
    <mergeCell ref="A164:E164"/>
    <mergeCell ref="A165:E165"/>
    <mergeCell ref="A166:E166"/>
    <mergeCell ref="A167:E167"/>
    <mergeCell ref="A168:E168"/>
    <mergeCell ref="A169:E169"/>
    <mergeCell ref="A170:E170"/>
    <mergeCell ref="A228:B228"/>
    <mergeCell ref="A95:F95"/>
    <mergeCell ref="A84:F84"/>
    <mergeCell ref="A85:F85"/>
    <mergeCell ref="A86:F86"/>
    <mergeCell ref="A87:F87"/>
    <mergeCell ref="A88:F88"/>
    <mergeCell ref="A89:F89"/>
    <mergeCell ref="A90:F90"/>
    <mergeCell ref="A91:F91"/>
    <mergeCell ref="A92:F92"/>
    <mergeCell ref="A93:F93"/>
    <mergeCell ref="A94:F94"/>
  </mergeCells>
  <pageMargins left="0.70866141732283472" right="0.70866141732283472" top="0.74803149606299213" bottom="0.74803149606299213"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F85"/>
  <sheetViews>
    <sheetView showGridLines="0" zoomScale="80" zoomScaleNormal="80" zoomScaleSheetLayoutView="75" workbookViewId="0">
      <pane xSplit="1" ySplit="4" topLeftCell="B5" activePane="bottomRight" state="frozen"/>
      <selection activeCell="A47" sqref="A47"/>
      <selection pane="topRight" activeCell="A47" sqref="A47"/>
      <selection pane="bottomLeft" activeCell="A47" sqref="A47"/>
      <selection pane="bottomRight"/>
    </sheetView>
  </sheetViews>
  <sheetFormatPr defaultColWidth="9.109375" defaultRowHeight="13.2" outlineLevelRow="1" outlineLevelCol="1"/>
  <cols>
    <col min="1" max="1" width="48" style="1" customWidth="1"/>
    <col min="2" max="2" width="8.5546875" style="1" hidden="1" customWidth="1" outlineLevel="1"/>
    <col min="3" max="3" width="7.88671875" style="1" hidden="1" customWidth="1" outlineLevel="1"/>
    <col min="4" max="4" width="7.5546875" style="1" hidden="1" customWidth="1" outlineLevel="1"/>
    <col min="5" max="6" width="8.5546875" style="1" hidden="1" customWidth="1" outlineLevel="1"/>
    <col min="7" max="8" width="8.44140625" style="1" hidden="1" customWidth="1" outlineLevel="1"/>
    <col min="9" max="9" width="7.5546875" style="1" hidden="1" customWidth="1" outlineLevel="1"/>
    <col min="10" max="10" width="8" style="1" hidden="1" customWidth="1" outlineLevel="1"/>
    <col min="11" max="12" width="8.5546875" style="1" hidden="1" customWidth="1" outlineLevel="1"/>
    <col min="13" max="13" width="10.44140625" style="1" hidden="1" customWidth="1" outlineLevel="1"/>
    <col min="14" max="14" width="10.44140625" style="1" customWidth="1" collapsed="1"/>
    <col min="15" max="32" width="10.44140625" style="1" customWidth="1"/>
    <col min="33" max="16384" width="9.109375" style="1"/>
  </cols>
  <sheetData>
    <row r="1" spans="1:32">
      <c r="A1" s="79" t="s">
        <v>11</v>
      </c>
      <c r="B1" s="242"/>
      <c r="C1" s="149"/>
      <c r="D1" s="149"/>
      <c r="E1" s="149"/>
      <c r="F1" s="242"/>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670"/>
    </row>
    <row r="2" spans="1:32">
      <c r="A2" s="79" t="s">
        <v>243</v>
      </c>
      <c r="B2" s="270"/>
      <c r="C2" s="150"/>
      <c r="D2" s="150"/>
      <c r="E2" s="150"/>
      <c r="F2" s="27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671"/>
    </row>
    <row r="3" spans="1:32" s="29" customFormat="1" ht="15.6">
      <c r="A3" s="91"/>
      <c r="B3" s="151" t="s">
        <v>508</v>
      </c>
      <c r="C3" s="151"/>
      <c r="D3" s="151"/>
      <c r="E3" s="151"/>
      <c r="F3" s="151" t="s">
        <v>335</v>
      </c>
      <c r="G3" s="151"/>
      <c r="H3" s="151"/>
      <c r="I3" s="151"/>
      <c r="J3" s="151">
        <v>2018</v>
      </c>
      <c r="K3" s="151"/>
      <c r="L3" s="151"/>
      <c r="M3" s="151"/>
      <c r="N3" s="151">
        <v>2019</v>
      </c>
      <c r="O3" s="151"/>
      <c r="P3" s="151"/>
      <c r="Q3" s="151"/>
      <c r="R3" s="151">
        <v>2020</v>
      </c>
      <c r="S3" s="151"/>
      <c r="T3" s="151"/>
      <c r="U3" s="151"/>
      <c r="V3" s="151">
        <v>2021</v>
      </c>
      <c r="W3" s="151"/>
      <c r="X3" s="151"/>
      <c r="Y3" s="151"/>
      <c r="Z3" s="151">
        <v>2022</v>
      </c>
      <c r="AA3" s="151"/>
      <c r="AB3" s="151"/>
      <c r="AC3" s="151"/>
      <c r="AD3" s="151">
        <v>2023</v>
      </c>
      <c r="AE3" s="151"/>
      <c r="AF3" s="672"/>
    </row>
    <row r="4" spans="1:32" s="29" customFormat="1">
      <c r="A4" s="62" t="s">
        <v>1</v>
      </c>
      <c r="B4" s="152" t="s">
        <v>9</v>
      </c>
      <c r="C4" s="152" t="s">
        <v>8</v>
      </c>
      <c r="D4" s="152" t="s">
        <v>7</v>
      </c>
      <c r="E4" s="152" t="s">
        <v>10</v>
      </c>
      <c r="F4" s="152" t="s">
        <v>9</v>
      </c>
      <c r="G4" s="152" t="s">
        <v>8</v>
      </c>
      <c r="H4" s="152" t="s">
        <v>7</v>
      </c>
      <c r="I4" s="152" t="s">
        <v>10</v>
      </c>
      <c r="J4" s="152" t="s">
        <v>9</v>
      </c>
      <c r="K4" s="152" t="s">
        <v>8</v>
      </c>
      <c r="L4" s="152" t="s">
        <v>7</v>
      </c>
      <c r="M4" s="152" t="s">
        <v>10</v>
      </c>
      <c r="N4" s="152" t="s">
        <v>9</v>
      </c>
      <c r="O4" s="152" t="s">
        <v>8</v>
      </c>
      <c r="P4" s="152" t="s">
        <v>7</v>
      </c>
      <c r="Q4" s="152" t="s">
        <v>10</v>
      </c>
      <c r="R4" s="152" t="s">
        <v>9</v>
      </c>
      <c r="S4" s="152" t="s">
        <v>8</v>
      </c>
      <c r="T4" s="152" t="s">
        <v>7</v>
      </c>
      <c r="U4" s="152" t="s">
        <v>10</v>
      </c>
      <c r="V4" s="152" t="s">
        <v>9</v>
      </c>
      <c r="W4" s="152" t="s">
        <v>8</v>
      </c>
      <c r="X4" s="152" t="s">
        <v>7</v>
      </c>
      <c r="Y4" s="152" t="s">
        <v>10</v>
      </c>
      <c r="Z4" s="152" t="s">
        <v>9</v>
      </c>
      <c r="AA4" s="152" t="s">
        <v>8</v>
      </c>
      <c r="AB4" s="152" t="s">
        <v>7</v>
      </c>
      <c r="AC4" s="152" t="s">
        <v>10</v>
      </c>
      <c r="AD4" s="152" t="s">
        <v>9</v>
      </c>
      <c r="AE4" s="152" t="s">
        <v>8</v>
      </c>
      <c r="AF4" s="673" t="s">
        <v>7</v>
      </c>
    </row>
    <row r="5" spans="1:32">
      <c r="A5" s="61" t="s">
        <v>509</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606"/>
      <c r="AB5" s="611"/>
      <c r="AC5" s="611"/>
      <c r="AD5" s="611"/>
      <c r="AE5" s="611"/>
      <c r="AF5" s="674"/>
    </row>
    <row r="6" spans="1:32">
      <c r="A6" s="48" t="s">
        <v>2</v>
      </c>
      <c r="B6" s="144">
        <v>8520</v>
      </c>
      <c r="C6" s="156">
        <v>9293</v>
      </c>
      <c r="D6" s="156">
        <v>9125</v>
      </c>
      <c r="E6" s="144">
        <v>9577</v>
      </c>
      <c r="F6" s="144">
        <v>10125</v>
      </c>
      <c r="G6" s="156">
        <v>10279</v>
      </c>
      <c r="H6" s="156">
        <v>10240</v>
      </c>
      <c r="I6" s="144">
        <v>10128</v>
      </c>
      <c r="J6" s="144">
        <v>11141</v>
      </c>
      <c r="K6" s="144">
        <v>11924</v>
      </c>
      <c r="L6" s="144">
        <v>11231</v>
      </c>
      <c r="M6" s="144">
        <v>11284</v>
      </c>
      <c r="N6" s="144">
        <v>12526</v>
      </c>
      <c r="O6" s="156">
        <v>12902</v>
      </c>
      <c r="P6" s="156">
        <v>12937</v>
      </c>
      <c r="Q6" s="156">
        <v>12289</v>
      </c>
      <c r="R6" s="156">
        <v>12800</v>
      </c>
      <c r="S6" s="144">
        <v>11134</v>
      </c>
      <c r="T6" s="144">
        <v>11600</v>
      </c>
      <c r="U6" s="144">
        <v>11867</v>
      </c>
      <c r="V6" s="144">
        <v>13032</v>
      </c>
      <c r="W6" s="144">
        <v>14272</v>
      </c>
      <c r="X6" s="144">
        <v>13874</v>
      </c>
      <c r="Y6" s="144">
        <v>13834</v>
      </c>
      <c r="Z6" s="144">
        <v>16859</v>
      </c>
      <c r="AA6" s="156">
        <v>17964</v>
      </c>
      <c r="AB6" s="144">
        <v>18809</v>
      </c>
      <c r="AC6" s="144">
        <v>16202</v>
      </c>
      <c r="AD6" s="144">
        <v>21819</v>
      </c>
      <c r="AE6" s="144">
        <v>20119</v>
      </c>
      <c r="AF6" s="675">
        <v>20304</v>
      </c>
    </row>
    <row r="7" spans="1:32">
      <c r="A7" s="48" t="s">
        <v>191</v>
      </c>
      <c r="B7" s="208">
        <v>3275</v>
      </c>
      <c r="C7" s="186">
        <v>2784</v>
      </c>
      <c r="D7" s="186">
        <v>3555</v>
      </c>
      <c r="E7" s="208">
        <v>4407</v>
      </c>
      <c r="F7" s="208">
        <v>6067</v>
      </c>
      <c r="G7" s="186">
        <v>4989</v>
      </c>
      <c r="H7" s="186">
        <v>5160</v>
      </c>
      <c r="I7" s="208">
        <v>5674</v>
      </c>
      <c r="J7" s="208">
        <v>5992</v>
      </c>
      <c r="K7" s="208">
        <v>5596</v>
      </c>
      <c r="L7" s="208">
        <v>4726</v>
      </c>
      <c r="M7" s="208">
        <v>5156.7936991739998</v>
      </c>
      <c r="N7" s="208">
        <v>5687</v>
      </c>
      <c r="O7" s="186">
        <v>5451</v>
      </c>
      <c r="P7" s="186">
        <v>6486</v>
      </c>
      <c r="Q7" s="186">
        <v>6252</v>
      </c>
      <c r="R7" s="186">
        <v>7116</v>
      </c>
      <c r="S7" s="208">
        <v>5723</v>
      </c>
      <c r="T7" s="208">
        <v>5736</v>
      </c>
      <c r="U7" s="208">
        <v>7008</v>
      </c>
      <c r="V7" s="208">
        <v>8799</v>
      </c>
      <c r="W7" s="208">
        <v>9137</v>
      </c>
      <c r="X7" s="208">
        <v>10782</v>
      </c>
      <c r="Y7" s="208">
        <v>10811</v>
      </c>
      <c r="Z7" s="208">
        <v>11564</v>
      </c>
      <c r="AA7" s="186">
        <v>11403</v>
      </c>
      <c r="AB7" s="208">
        <v>9764</v>
      </c>
      <c r="AC7" s="208">
        <v>8482</v>
      </c>
      <c r="AD7" s="208">
        <v>9524</v>
      </c>
      <c r="AE7" s="208">
        <v>9190</v>
      </c>
      <c r="AF7" s="676">
        <v>8774</v>
      </c>
    </row>
    <row r="8" spans="1:32">
      <c r="A8" s="48" t="s">
        <v>3</v>
      </c>
      <c r="B8" s="144">
        <v>3512</v>
      </c>
      <c r="C8" s="156">
        <v>3862</v>
      </c>
      <c r="D8" s="156">
        <v>3841</v>
      </c>
      <c r="E8" s="144">
        <v>3897</v>
      </c>
      <c r="F8" s="144">
        <v>4303</v>
      </c>
      <c r="G8" s="156">
        <v>4230</v>
      </c>
      <c r="H8" s="156">
        <v>4091</v>
      </c>
      <c r="I8" s="144">
        <v>4027</v>
      </c>
      <c r="J8" s="144">
        <v>4578</v>
      </c>
      <c r="K8" s="144">
        <v>4713</v>
      </c>
      <c r="L8" s="144">
        <v>4556</v>
      </c>
      <c r="M8" s="144">
        <v>4417</v>
      </c>
      <c r="N8" s="144">
        <v>4686</v>
      </c>
      <c r="O8" s="156">
        <v>4868</v>
      </c>
      <c r="P8" s="156">
        <v>4669</v>
      </c>
      <c r="Q8" s="156">
        <v>4044</v>
      </c>
      <c r="R8" s="156">
        <v>4463</v>
      </c>
      <c r="S8" s="144">
        <v>3246</v>
      </c>
      <c r="T8" s="144">
        <v>4359</v>
      </c>
      <c r="U8" s="144">
        <v>4186</v>
      </c>
      <c r="V8" s="144">
        <v>5143</v>
      </c>
      <c r="W8" s="144">
        <v>5395</v>
      </c>
      <c r="X8" s="144">
        <v>5206</v>
      </c>
      <c r="Y8" s="144">
        <v>4801</v>
      </c>
      <c r="Z8" s="144">
        <v>6002</v>
      </c>
      <c r="AA8" s="156">
        <v>6868</v>
      </c>
      <c r="AB8" s="144">
        <v>7001</v>
      </c>
      <c r="AC8" s="144">
        <v>6199</v>
      </c>
      <c r="AD8" s="144">
        <v>7729</v>
      </c>
      <c r="AE8" s="144">
        <v>7918</v>
      </c>
      <c r="AF8" s="675">
        <v>7443</v>
      </c>
    </row>
    <row r="9" spans="1:32">
      <c r="A9" s="48" t="s">
        <v>193</v>
      </c>
      <c r="B9" s="144">
        <v>2600</v>
      </c>
      <c r="C9" s="156">
        <v>2503</v>
      </c>
      <c r="D9" s="156">
        <v>2550</v>
      </c>
      <c r="E9" s="144">
        <v>2662</v>
      </c>
      <c r="F9" s="144">
        <v>2935</v>
      </c>
      <c r="G9" s="156">
        <v>2946</v>
      </c>
      <c r="H9" s="156">
        <v>2648</v>
      </c>
      <c r="I9" s="144">
        <v>2730</v>
      </c>
      <c r="J9" s="144">
        <v>3337</v>
      </c>
      <c r="K9" s="144">
        <v>3091</v>
      </c>
      <c r="L9" s="144">
        <v>3043</v>
      </c>
      <c r="M9" s="144">
        <v>3026.9346142035001</v>
      </c>
      <c r="N9" s="144">
        <v>4101</v>
      </c>
      <c r="O9" s="156">
        <v>3481</v>
      </c>
      <c r="P9" s="156">
        <v>3224</v>
      </c>
      <c r="Q9" s="156">
        <v>3148</v>
      </c>
      <c r="R9" s="156">
        <v>3823</v>
      </c>
      <c r="S9" s="144">
        <v>2400</v>
      </c>
      <c r="T9" s="144">
        <v>2674</v>
      </c>
      <c r="U9" s="144">
        <v>2913</v>
      </c>
      <c r="V9" s="144">
        <v>3674</v>
      </c>
      <c r="W9" s="144">
        <v>3902</v>
      </c>
      <c r="X9" s="144">
        <v>3331</v>
      </c>
      <c r="Y9" s="144">
        <v>4248</v>
      </c>
      <c r="Z9" s="144">
        <v>6164</v>
      </c>
      <c r="AA9" s="156">
        <v>4997</v>
      </c>
      <c r="AB9" s="144">
        <v>5161</v>
      </c>
      <c r="AC9" s="144">
        <v>5461</v>
      </c>
      <c r="AD9" s="144">
        <v>8929</v>
      </c>
      <c r="AE9" s="144">
        <v>6483</v>
      </c>
      <c r="AF9" s="675">
        <v>6297</v>
      </c>
    </row>
    <row r="10" spans="1:32">
      <c r="A10" s="49" t="s">
        <v>40</v>
      </c>
      <c r="B10" s="147">
        <v>-130</v>
      </c>
      <c r="C10" s="161">
        <v>-120</v>
      </c>
      <c r="D10" s="161">
        <v>-71</v>
      </c>
      <c r="E10" s="147">
        <v>-144</v>
      </c>
      <c r="F10" s="147">
        <v>-105</v>
      </c>
      <c r="G10" s="161">
        <v>-158</v>
      </c>
      <c r="H10" s="161">
        <v>-77</v>
      </c>
      <c r="I10" s="147">
        <v>-100</v>
      </c>
      <c r="J10" s="147">
        <v>-219</v>
      </c>
      <c r="K10" s="147">
        <v>-204</v>
      </c>
      <c r="L10" s="147">
        <v>-116</v>
      </c>
      <c r="M10" s="147">
        <v>-142</v>
      </c>
      <c r="N10" s="147">
        <v>-188</v>
      </c>
      <c r="O10" s="161">
        <v>-137</v>
      </c>
      <c r="P10" s="161">
        <v>-214</v>
      </c>
      <c r="Q10" s="147">
        <v>-108</v>
      </c>
      <c r="R10" s="147">
        <v>-163</v>
      </c>
      <c r="S10" s="147">
        <v>-102</v>
      </c>
      <c r="T10" s="147">
        <v>-123</v>
      </c>
      <c r="U10" s="147">
        <v>-106</v>
      </c>
      <c r="V10" s="147">
        <v>-180</v>
      </c>
      <c r="W10" s="147">
        <v>-177</v>
      </c>
      <c r="X10" s="147">
        <v>-170</v>
      </c>
      <c r="Y10" s="147">
        <v>-169</v>
      </c>
      <c r="Z10" s="147">
        <v>-210</v>
      </c>
      <c r="AA10" s="161">
        <v>-222</v>
      </c>
      <c r="AB10" s="147">
        <v>-180</v>
      </c>
      <c r="AC10" s="147">
        <v>-196</v>
      </c>
      <c r="AD10" s="147">
        <v>-294</v>
      </c>
      <c r="AE10" s="147">
        <v>-239</v>
      </c>
      <c r="AF10" s="677">
        <v>-212</v>
      </c>
    </row>
    <row r="11" spans="1:32" s="7" customFormat="1">
      <c r="A11" s="50" t="s">
        <v>39</v>
      </c>
      <c r="B11" s="148">
        <f>SUM(B6:B10)</f>
        <v>17777</v>
      </c>
      <c r="C11" s="148">
        <f>SUM(C6:C10)</f>
        <v>18322</v>
      </c>
      <c r="D11" s="148">
        <f>SUM(D6:D10)</f>
        <v>19000</v>
      </c>
      <c r="E11" s="148">
        <f>SUM(E6:E10)</f>
        <v>20399</v>
      </c>
      <c r="F11" s="148">
        <f t="shared" ref="F11:Q11" si="0">SUM(F6:F10)</f>
        <v>23325</v>
      </c>
      <c r="G11" s="148">
        <f t="shared" si="0"/>
        <v>22286</v>
      </c>
      <c r="H11" s="148">
        <f t="shared" si="0"/>
        <v>22062</v>
      </c>
      <c r="I11" s="148">
        <f t="shared" si="0"/>
        <v>22459</v>
      </c>
      <c r="J11" s="148">
        <f>SUM(J6:J10)</f>
        <v>24829</v>
      </c>
      <c r="K11" s="148">
        <f t="shared" si="0"/>
        <v>25120</v>
      </c>
      <c r="L11" s="148">
        <f t="shared" si="0"/>
        <v>23440</v>
      </c>
      <c r="M11" s="148">
        <f t="shared" si="0"/>
        <v>23742.728313377498</v>
      </c>
      <c r="N11" s="148">
        <f t="shared" si="0"/>
        <v>26812</v>
      </c>
      <c r="O11" s="148">
        <f t="shared" ref="O11" si="1">SUM(O6:O10)</f>
        <v>26565</v>
      </c>
      <c r="P11" s="148">
        <f t="shared" si="0"/>
        <v>27102</v>
      </c>
      <c r="Q11" s="148">
        <f t="shared" si="0"/>
        <v>25625</v>
      </c>
      <c r="R11" s="148">
        <f t="shared" ref="R11:V11" si="2">SUM(R6:R10)</f>
        <v>28039</v>
      </c>
      <c r="S11" s="148">
        <f t="shared" si="2"/>
        <v>22401</v>
      </c>
      <c r="T11" s="148">
        <f t="shared" ref="T11" si="3">SUM(T6:T10)</f>
        <v>24246</v>
      </c>
      <c r="U11" s="148">
        <f t="shared" si="2"/>
        <v>25868</v>
      </c>
      <c r="V11" s="148">
        <f t="shared" si="2"/>
        <v>30468</v>
      </c>
      <c r="W11" s="148">
        <f t="shared" ref="W11:AA11" si="4">SUM(W6:W10)</f>
        <v>32529</v>
      </c>
      <c r="X11" s="148">
        <f t="shared" si="4"/>
        <v>33023</v>
      </c>
      <c r="Y11" s="148">
        <f t="shared" si="4"/>
        <v>33525</v>
      </c>
      <c r="Z11" s="148">
        <f t="shared" si="4"/>
        <v>40379</v>
      </c>
      <c r="AA11" s="157">
        <f t="shared" si="4"/>
        <v>41010</v>
      </c>
      <c r="AB11" s="148">
        <f t="shared" ref="AB11" si="5">SUM(AB6:AB10)</f>
        <v>40555</v>
      </c>
      <c r="AC11" s="227">
        <f>SUM(AC6:AC10)</f>
        <v>36148</v>
      </c>
      <c r="AD11" s="227">
        <f>SUM(AD6:AD10)</f>
        <v>47707</v>
      </c>
      <c r="AE11" s="227">
        <f>SUM(AE6:AE10)</f>
        <v>43471</v>
      </c>
      <c r="AF11" s="678">
        <f>SUM(AF6:AF10)</f>
        <v>42606</v>
      </c>
    </row>
    <row r="12" spans="1:32" s="7" customFormat="1">
      <c r="A12" s="50"/>
      <c r="B12" s="148"/>
      <c r="C12" s="392"/>
      <c r="D12" s="612"/>
      <c r="E12" s="666"/>
      <c r="F12" s="148"/>
      <c r="G12" s="392"/>
      <c r="H12" s="612"/>
      <c r="I12" s="666"/>
      <c r="J12" s="148"/>
      <c r="K12" s="392"/>
      <c r="L12" s="612"/>
      <c r="M12" s="666"/>
      <c r="N12" s="148"/>
      <c r="O12" s="392"/>
      <c r="P12" s="612"/>
      <c r="Q12" s="666"/>
      <c r="R12" s="157"/>
      <c r="S12" s="392"/>
      <c r="T12" s="612"/>
      <c r="U12" s="666"/>
      <c r="V12" s="148"/>
      <c r="W12" s="392"/>
      <c r="X12" s="612"/>
      <c r="Y12" s="666"/>
      <c r="Z12" s="148"/>
      <c r="AA12" s="392"/>
      <c r="AB12" s="612"/>
      <c r="AC12" s="666"/>
      <c r="AD12" s="392"/>
      <c r="AE12" s="612"/>
      <c r="AF12" s="679"/>
    </row>
    <row r="13" spans="1:32" s="7" customFormat="1">
      <c r="A13" s="50" t="s">
        <v>140</v>
      </c>
      <c r="B13" s="148"/>
      <c r="C13" s="148"/>
      <c r="D13" s="148"/>
      <c r="E13" s="667"/>
      <c r="F13" s="148"/>
      <c r="G13" s="148"/>
      <c r="H13" s="148"/>
      <c r="I13" s="667"/>
      <c r="J13" s="148"/>
      <c r="K13" s="148"/>
      <c r="L13" s="148"/>
      <c r="M13" s="667"/>
      <c r="N13" s="148"/>
      <c r="O13" s="157"/>
      <c r="P13" s="157"/>
      <c r="Q13" s="667"/>
      <c r="R13" s="157"/>
      <c r="S13" s="148"/>
      <c r="T13" s="148"/>
      <c r="U13" s="667"/>
      <c r="V13" s="148"/>
      <c r="Y13" s="667"/>
      <c r="Z13" s="105"/>
      <c r="AB13" s="105"/>
      <c r="AC13" s="667"/>
      <c r="AD13" s="660"/>
      <c r="AE13" s="105"/>
      <c r="AF13" s="680"/>
    </row>
    <row r="14" spans="1:32">
      <c r="A14" s="48" t="s">
        <v>2</v>
      </c>
      <c r="B14" s="144">
        <v>8156</v>
      </c>
      <c r="C14" s="144">
        <v>8976</v>
      </c>
      <c r="D14" s="144">
        <v>9421</v>
      </c>
      <c r="E14" s="144">
        <v>9803</v>
      </c>
      <c r="F14" s="144">
        <v>9268</v>
      </c>
      <c r="G14" s="144">
        <v>9667</v>
      </c>
      <c r="H14" s="144">
        <v>9552</v>
      </c>
      <c r="I14" s="144">
        <v>10437</v>
      </c>
      <c r="J14" s="144">
        <v>9735</v>
      </c>
      <c r="K14" s="144">
        <v>11266</v>
      </c>
      <c r="L14" s="144">
        <v>11269</v>
      </c>
      <c r="M14" s="144">
        <v>11702</v>
      </c>
      <c r="N14" s="144">
        <v>11397</v>
      </c>
      <c r="O14" s="156">
        <v>11974</v>
      </c>
      <c r="P14" s="156">
        <v>12314</v>
      </c>
      <c r="Q14" s="156">
        <v>12601</v>
      </c>
      <c r="R14" s="156">
        <v>11588</v>
      </c>
      <c r="S14" s="144">
        <v>11405</v>
      </c>
      <c r="T14" s="144">
        <v>11890</v>
      </c>
      <c r="U14" s="144">
        <v>12446</v>
      </c>
      <c r="V14" s="144">
        <v>11522</v>
      </c>
      <c r="W14" s="144">
        <v>12212</v>
      </c>
      <c r="X14" s="144">
        <v>12792</v>
      </c>
      <c r="Y14" s="144">
        <v>13131</v>
      </c>
      <c r="Z14" s="144">
        <v>13305</v>
      </c>
      <c r="AA14" s="156">
        <v>14291</v>
      </c>
      <c r="AB14" s="144">
        <v>16377</v>
      </c>
      <c r="AC14" s="208">
        <v>17085</v>
      </c>
      <c r="AD14" s="208">
        <v>17632</v>
      </c>
      <c r="AE14" s="208">
        <v>18600</v>
      </c>
      <c r="AF14" s="676">
        <v>19493</v>
      </c>
    </row>
    <row r="15" spans="1:32">
      <c r="A15" s="48" t="s">
        <v>191</v>
      </c>
      <c r="B15" s="144">
        <v>2536</v>
      </c>
      <c r="C15" s="144">
        <v>2953</v>
      </c>
      <c r="D15" s="144">
        <v>3511</v>
      </c>
      <c r="E15" s="144">
        <v>4635</v>
      </c>
      <c r="F15" s="144">
        <v>4753</v>
      </c>
      <c r="G15" s="144">
        <v>4767</v>
      </c>
      <c r="H15" s="144">
        <v>4754</v>
      </c>
      <c r="I15" s="144">
        <v>5229</v>
      </c>
      <c r="J15" s="144">
        <v>5255</v>
      </c>
      <c r="K15" s="144">
        <v>5740</v>
      </c>
      <c r="L15" s="144">
        <v>5272</v>
      </c>
      <c r="M15" s="144">
        <v>5740</v>
      </c>
      <c r="N15" s="144">
        <v>5253</v>
      </c>
      <c r="O15" s="156">
        <v>5650</v>
      </c>
      <c r="P15" s="156">
        <v>6107</v>
      </c>
      <c r="Q15" s="156">
        <v>6560</v>
      </c>
      <c r="R15" s="156">
        <v>6159</v>
      </c>
      <c r="S15" s="144">
        <v>6535</v>
      </c>
      <c r="T15" s="144">
        <v>5928</v>
      </c>
      <c r="U15" s="144">
        <v>6063</v>
      </c>
      <c r="V15" s="144">
        <v>6808</v>
      </c>
      <c r="W15" s="144">
        <v>7220</v>
      </c>
      <c r="X15" s="144">
        <v>7249</v>
      </c>
      <c r="Y15" s="144">
        <v>7942</v>
      </c>
      <c r="Z15" s="144">
        <v>8179</v>
      </c>
      <c r="AA15" s="156">
        <v>9335</v>
      </c>
      <c r="AB15" s="144">
        <v>10781</v>
      </c>
      <c r="AC15" s="208">
        <v>10646</v>
      </c>
      <c r="AD15" s="208">
        <v>9989</v>
      </c>
      <c r="AE15" s="208">
        <v>10911</v>
      </c>
      <c r="AF15" s="676">
        <v>10802</v>
      </c>
    </row>
    <row r="16" spans="1:32">
      <c r="A16" s="48" t="s">
        <v>3</v>
      </c>
      <c r="B16" s="144">
        <v>3417</v>
      </c>
      <c r="C16" s="144">
        <v>3622</v>
      </c>
      <c r="D16" s="144">
        <v>3841</v>
      </c>
      <c r="E16" s="144">
        <v>4137</v>
      </c>
      <c r="F16" s="144">
        <v>3965</v>
      </c>
      <c r="G16" s="144">
        <v>4153</v>
      </c>
      <c r="H16" s="144">
        <v>4098</v>
      </c>
      <c r="I16" s="208">
        <v>4215</v>
      </c>
      <c r="J16" s="144">
        <v>4178</v>
      </c>
      <c r="K16" s="144">
        <v>4519</v>
      </c>
      <c r="L16" s="144">
        <v>4365</v>
      </c>
      <c r="M16" s="144">
        <v>4871</v>
      </c>
      <c r="N16" s="144">
        <v>4547</v>
      </c>
      <c r="O16" s="156">
        <v>4576</v>
      </c>
      <c r="P16" s="156">
        <v>4783</v>
      </c>
      <c r="Q16" s="156">
        <v>4806</v>
      </c>
      <c r="R16" s="156">
        <v>4193</v>
      </c>
      <c r="S16" s="144">
        <v>3355</v>
      </c>
      <c r="T16" s="144">
        <v>4221</v>
      </c>
      <c r="U16" s="144">
        <v>4407</v>
      </c>
      <c r="V16" s="144">
        <v>4713</v>
      </c>
      <c r="W16" s="144">
        <v>4880</v>
      </c>
      <c r="X16" s="144">
        <v>4630</v>
      </c>
      <c r="Y16" s="144">
        <v>5198</v>
      </c>
      <c r="Z16" s="144">
        <v>5083</v>
      </c>
      <c r="AA16" s="156">
        <v>5405</v>
      </c>
      <c r="AB16" s="144">
        <v>5911</v>
      </c>
      <c r="AC16" s="208">
        <v>6608</v>
      </c>
      <c r="AD16" s="208">
        <v>6492</v>
      </c>
      <c r="AE16" s="208">
        <v>7280</v>
      </c>
      <c r="AF16" s="676">
        <v>7306</v>
      </c>
    </row>
    <row r="17" spans="1:32">
      <c r="A17" s="48" t="s">
        <v>193</v>
      </c>
      <c r="B17" s="144">
        <v>2331</v>
      </c>
      <c r="C17" s="144">
        <v>2519</v>
      </c>
      <c r="D17" s="144">
        <v>2519</v>
      </c>
      <c r="E17" s="144">
        <v>2647</v>
      </c>
      <c r="F17" s="144">
        <v>2685</v>
      </c>
      <c r="G17" s="144">
        <v>2908</v>
      </c>
      <c r="H17" s="144">
        <v>2732</v>
      </c>
      <c r="I17" s="144">
        <v>2892</v>
      </c>
      <c r="J17" s="144">
        <v>2894</v>
      </c>
      <c r="K17" s="144">
        <v>3091</v>
      </c>
      <c r="L17" s="144">
        <v>2911</v>
      </c>
      <c r="M17" s="144">
        <v>3146</v>
      </c>
      <c r="N17" s="144">
        <v>3177</v>
      </c>
      <c r="O17" s="156">
        <v>3555</v>
      </c>
      <c r="P17" s="156">
        <v>3697</v>
      </c>
      <c r="Q17" s="156">
        <v>3486</v>
      </c>
      <c r="R17" s="156">
        <v>3325</v>
      </c>
      <c r="S17" s="144">
        <v>2930</v>
      </c>
      <c r="T17" s="144">
        <v>2932</v>
      </c>
      <c r="U17" s="144">
        <v>2919</v>
      </c>
      <c r="V17" s="144">
        <v>3121</v>
      </c>
      <c r="W17" s="144">
        <v>3377</v>
      </c>
      <c r="X17" s="144">
        <v>3312</v>
      </c>
      <c r="Y17" s="144">
        <v>3424</v>
      </c>
      <c r="Z17" s="144">
        <v>3702</v>
      </c>
      <c r="AA17" s="156">
        <v>4247</v>
      </c>
      <c r="AB17" s="144">
        <v>5207</v>
      </c>
      <c r="AC17" s="208">
        <v>5897</v>
      </c>
      <c r="AD17" s="208">
        <v>5996</v>
      </c>
      <c r="AE17" s="208">
        <v>6828</v>
      </c>
      <c r="AF17" s="676">
        <v>7142</v>
      </c>
    </row>
    <row r="18" spans="1:32">
      <c r="A18" s="49" t="s">
        <v>87</v>
      </c>
      <c r="B18" s="147">
        <v>-135</v>
      </c>
      <c r="C18" s="147">
        <v>-122</v>
      </c>
      <c r="D18" s="147">
        <v>-100</v>
      </c>
      <c r="E18" s="147">
        <v>-133</v>
      </c>
      <c r="F18" s="147">
        <v>-93</v>
      </c>
      <c r="G18" s="147">
        <v>-98</v>
      </c>
      <c r="H18" s="229">
        <v>-103</v>
      </c>
      <c r="I18" s="229">
        <v>-128</v>
      </c>
      <c r="J18" s="147">
        <v>-156</v>
      </c>
      <c r="K18" s="147">
        <v>-155</v>
      </c>
      <c r="L18" s="147">
        <v>-142</v>
      </c>
      <c r="M18" s="147">
        <v>-138</v>
      </c>
      <c r="N18" s="147">
        <v>-193</v>
      </c>
      <c r="O18" s="161">
        <v>-175</v>
      </c>
      <c r="P18" s="161">
        <v>-225</v>
      </c>
      <c r="Q18" s="161">
        <v>-134</v>
      </c>
      <c r="R18" s="161">
        <v>-167</v>
      </c>
      <c r="S18" s="147">
        <v>-123</v>
      </c>
      <c r="T18" s="147">
        <v>-122</v>
      </c>
      <c r="U18" s="147">
        <v>-97</v>
      </c>
      <c r="V18" s="147">
        <v>-143</v>
      </c>
      <c r="W18" s="147">
        <v>-155</v>
      </c>
      <c r="X18" s="147">
        <v>-159</v>
      </c>
      <c r="Y18" s="147">
        <v>-162</v>
      </c>
      <c r="Z18" s="147">
        <v>-183</v>
      </c>
      <c r="AA18" s="161">
        <v>-167</v>
      </c>
      <c r="AB18" s="147">
        <v>-202</v>
      </c>
      <c r="AC18" s="229">
        <v>-182</v>
      </c>
      <c r="AD18" s="229">
        <v>-248</v>
      </c>
      <c r="AE18" s="229">
        <v>-255</v>
      </c>
      <c r="AF18" s="681">
        <v>-258</v>
      </c>
    </row>
    <row r="19" spans="1:32" s="7" customFormat="1">
      <c r="A19" s="50" t="s">
        <v>28</v>
      </c>
      <c r="B19" s="148">
        <f t="shared" ref="B19:L19" si="6">SUM(B14:B18)</f>
        <v>16305</v>
      </c>
      <c r="C19" s="148">
        <f t="shared" si="6"/>
        <v>17948</v>
      </c>
      <c r="D19" s="148">
        <f t="shared" si="6"/>
        <v>19192</v>
      </c>
      <c r="E19" s="148">
        <f t="shared" si="6"/>
        <v>21089</v>
      </c>
      <c r="F19" s="227">
        <f t="shared" si="6"/>
        <v>20578</v>
      </c>
      <c r="G19" s="227">
        <f t="shared" si="6"/>
        <v>21397</v>
      </c>
      <c r="H19" s="227">
        <f t="shared" si="6"/>
        <v>21033</v>
      </c>
      <c r="I19" s="227">
        <f t="shared" si="6"/>
        <v>22645</v>
      </c>
      <c r="J19" s="148">
        <f t="shared" si="6"/>
        <v>21906</v>
      </c>
      <c r="K19" s="148">
        <f t="shared" si="6"/>
        <v>24461</v>
      </c>
      <c r="L19" s="148">
        <f t="shared" si="6"/>
        <v>23675</v>
      </c>
      <c r="M19" s="148">
        <f t="shared" ref="M19:S19" si="7">SUM(M14:M18)</f>
        <v>25321</v>
      </c>
      <c r="N19" s="148">
        <f t="shared" si="7"/>
        <v>24181</v>
      </c>
      <c r="O19" s="148">
        <f t="shared" si="7"/>
        <v>25580</v>
      </c>
      <c r="P19" s="148">
        <f t="shared" si="7"/>
        <v>26676</v>
      </c>
      <c r="Q19" s="148">
        <f t="shared" ref="Q19" si="8">SUM(Q14:Q18)</f>
        <v>27319</v>
      </c>
      <c r="R19" s="148">
        <f t="shared" si="7"/>
        <v>25098</v>
      </c>
      <c r="S19" s="148">
        <f t="shared" si="7"/>
        <v>24102</v>
      </c>
      <c r="T19" s="148">
        <f t="shared" ref="T19" si="9">SUM(T14:T18)</f>
        <v>24849</v>
      </c>
      <c r="U19" s="148">
        <f t="shared" ref="U19:AA19" si="10">SUM(U14:U18)</f>
        <v>25738</v>
      </c>
      <c r="V19" s="148">
        <f t="shared" si="10"/>
        <v>26021</v>
      </c>
      <c r="W19" s="148">
        <f t="shared" si="10"/>
        <v>27534</v>
      </c>
      <c r="X19" s="148">
        <f t="shared" si="10"/>
        <v>27824</v>
      </c>
      <c r="Y19" s="148">
        <f t="shared" si="10"/>
        <v>29533</v>
      </c>
      <c r="Z19" s="148">
        <f t="shared" si="10"/>
        <v>30086</v>
      </c>
      <c r="AA19" s="157">
        <f t="shared" si="10"/>
        <v>33111</v>
      </c>
      <c r="AB19" s="157">
        <f t="shared" ref="AB19:AD19" si="11">SUM(AB14:AB18)</f>
        <v>38074</v>
      </c>
      <c r="AC19" s="157">
        <f t="shared" si="11"/>
        <v>40054</v>
      </c>
      <c r="AD19" s="157">
        <f t="shared" si="11"/>
        <v>39861</v>
      </c>
      <c r="AE19" s="148">
        <f t="shared" ref="AE19:AF19" si="12">SUM(AE14:AE18)</f>
        <v>43364</v>
      </c>
      <c r="AF19" s="682">
        <f t="shared" si="12"/>
        <v>44485</v>
      </c>
    </row>
    <row r="20" spans="1:32">
      <c r="A20" s="48" t="s">
        <v>29</v>
      </c>
      <c r="B20" s="156"/>
      <c r="C20" s="156"/>
      <c r="D20" s="156"/>
      <c r="E20" s="144"/>
      <c r="F20" s="186">
        <v>-11647</v>
      </c>
      <c r="G20" s="186">
        <v>-12061</v>
      </c>
      <c r="H20" s="186">
        <v>-11967</v>
      </c>
      <c r="I20" s="208">
        <v>-12956</v>
      </c>
      <c r="J20" s="156">
        <v>-12304</v>
      </c>
      <c r="K20" s="156">
        <v>-13898</v>
      </c>
      <c r="L20" s="156">
        <v>-13370</v>
      </c>
      <c r="M20" s="156">
        <v>-14570</v>
      </c>
      <c r="N20" s="156">
        <v>-13747</v>
      </c>
      <c r="O20" s="156">
        <v>-14395</v>
      </c>
      <c r="P20" s="156">
        <v>-15348</v>
      </c>
      <c r="Q20" s="156">
        <v>-15534</v>
      </c>
      <c r="R20" s="156">
        <v>-14395</v>
      </c>
      <c r="S20" s="156">
        <v>-14547</v>
      </c>
      <c r="T20" s="156">
        <v>-14681</v>
      </c>
      <c r="U20" s="156">
        <v>-14984</v>
      </c>
      <c r="V20" s="156">
        <v>-15185</v>
      </c>
      <c r="W20" s="156">
        <v>-15907</v>
      </c>
      <c r="X20" s="156">
        <v>-16134</v>
      </c>
      <c r="Y20" s="156">
        <v>-17157</v>
      </c>
      <c r="Z20" s="144">
        <v>-17344</v>
      </c>
      <c r="AA20" s="156">
        <v>-19392</v>
      </c>
      <c r="AB20" s="156">
        <v>-22151</v>
      </c>
      <c r="AC20" s="186">
        <v>-23054</v>
      </c>
      <c r="AD20" s="186">
        <v>-22411</v>
      </c>
      <c r="AE20" s="208">
        <v>-24447</v>
      </c>
      <c r="AF20" s="676">
        <v>-25413</v>
      </c>
    </row>
    <row r="21" spans="1:32" s="7" customFormat="1">
      <c r="A21" s="50" t="s">
        <v>15</v>
      </c>
      <c r="B21" s="157"/>
      <c r="C21" s="157"/>
      <c r="D21" s="157"/>
      <c r="E21" s="157"/>
      <c r="F21" s="284">
        <f t="shared" ref="F21:L21" si="13">SUM(F19:F20)</f>
        <v>8931</v>
      </c>
      <c r="G21" s="284">
        <f t="shared" si="13"/>
        <v>9336</v>
      </c>
      <c r="H21" s="284">
        <f t="shared" si="13"/>
        <v>9066</v>
      </c>
      <c r="I21" s="284">
        <f t="shared" si="13"/>
        <v>9689</v>
      </c>
      <c r="J21" s="157">
        <f t="shared" si="13"/>
        <v>9602</v>
      </c>
      <c r="K21" s="157">
        <f t="shared" si="13"/>
        <v>10563</v>
      </c>
      <c r="L21" s="157">
        <f t="shared" si="13"/>
        <v>10305</v>
      </c>
      <c r="M21" s="157">
        <f t="shared" ref="M21:P21" si="14">SUM(M19:M20)</f>
        <v>10751</v>
      </c>
      <c r="N21" s="157">
        <f t="shared" si="14"/>
        <v>10434</v>
      </c>
      <c r="O21" s="157">
        <f t="shared" si="14"/>
        <v>11185</v>
      </c>
      <c r="P21" s="157">
        <f t="shared" si="14"/>
        <v>11328</v>
      </c>
      <c r="Q21" s="157">
        <f t="shared" ref="Q21" si="15">SUM(Q19:Q20)</f>
        <v>11785</v>
      </c>
      <c r="R21" s="157">
        <v>10703</v>
      </c>
      <c r="S21" s="157">
        <v>9555</v>
      </c>
      <c r="T21" s="157">
        <v>10168</v>
      </c>
      <c r="U21" s="157">
        <v>10754</v>
      </c>
      <c r="V21" s="157">
        <f>V19+V20</f>
        <v>10836</v>
      </c>
      <c r="W21" s="157">
        <v>11627</v>
      </c>
      <c r="X21" s="157">
        <v>11690</v>
      </c>
      <c r="Y21" s="157">
        <v>12376</v>
      </c>
      <c r="Z21" s="148">
        <f>SUM(Z19:Z20)</f>
        <v>12742</v>
      </c>
      <c r="AA21" s="157">
        <v>13719</v>
      </c>
      <c r="AB21" s="157">
        <v>15923</v>
      </c>
      <c r="AC21" s="284">
        <f>AC19+AC20</f>
        <v>17000</v>
      </c>
      <c r="AD21" s="284">
        <f>AD19+AD20</f>
        <v>17450</v>
      </c>
      <c r="AE21" s="227">
        <f>AE19+AE20</f>
        <v>18917</v>
      </c>
      <c r="AF21" s="678">
        <v>19072</v>
      </c>
    </row>
    <row r="22" spans="1:32" outlineLevel="1">
      <c r="A22" s="48" t="s">
        <v>16</v>
      </c>
      <c r="B22" s="156"/>
      <c r="C22" s="156"/>
      <c r="D22" s="156"/>
      <c r="E22" s="144"/>
      <c r="F22" s="156">
        <v>-2461</v>
      </c>
      <c r="G22" s="156">
        <v>-2526</v>
      </c>
      <c r="H22" s="156">
        <v>-2585</v>
      </c>
      <c r="I22" s="144">
        <v>-2571</v>
      </c>
      <c r="J22" s="156">
        <v>-2585</v>
      </c>
      <c r="K22" s="156">
        <v>-2830</v>
      </c>
      <c r="L22" s="156">
        <v>-2806</v>
      </c>
      <c r="M22" s="156">
        <v>-2934</v>
      </c>
      <c r="N22" s="156">
        <v>-2912</v>
      </c>
      <c r="O22" s="156">
        <v>-3033</v>
      </c>
      <c r="P22" s="156">
        <v>-3040</v>
      </c>
      <c r="Q22" s="156">
        <v>-3133</v>
      </c>
      <c r="R22" s="156">
        <v>-3080</v>
      </c>
      <c r="S22" s="156">
        <v>-2653</v>
      </c>
      <c r="T22" s="156">
        <v>-2792</v>
      </c>
      <c r="U22" s="156">
        <v>-2809</v>
      </c>
      <c r="V22" s="156">
        <v>-2853</v>
      </c>
      <c r="W22" s="156">
        <v>-3002</v>
      </c>
      <c r="X22" s="156">
        <v>-3079</v>
      </c>
      <c r="Y22" s="156">
        <v>-3244</v>
      </c>
      <c r="Z22" s="156">
        <v>-3381</v>
      </c>
      <c r="AA22" s="156">
        <v>-3710</v>
      </c>
      <c r="AB22" s="156">
        <v>-4088</v>
      </c>
      <c r="AC22" s="186">
        <v>-4450</v>
      </c>
      <c r="AD22" s="186">
        <v>-4561</v>
      </c>
      <c r="AE22" s="208">
        <v>-4884</v>
      </c>
      <c r="AF22" s="676">
        <v>-4939</v>
      </c>
    </row>
    <row r="23" spans="1:32" outlineLevel="1">
      <c r="A23" s="48" t="s">
        <v>27</v>
      </c>
      <c r="B23" s="156"/>
      <c r="C23" s="156"/>
      <c r="D23" s="156"/>
      <c r="E23" s="144"/>
      <c r="F23" s="156">
        <v>-1430</v>
      </c>
      <c r="G23" s="156">
        <v>-1411</v>
      </c>
      <c r="H23" s="156">
        <v>-1283</v>
      </c>
      <c r="I23" s="208">
        <v>-1475</v>
      </c>
      <c r="J23" s="156">
        <v>-1432</v>
      </c>
      <c r="K23" s="156">
        <v>-1630</v>
      </c>
      <c r="L23" s="156">
        <v>-1516</v>
      </c>
      <c r="M23" s="156">
        <v>-1478</v>
      </c>
      <c r="N23" s="156">
        <v>-1734</v>
      </c>
      <c r="O23" s="156">
        <v>-1838</v>
      </c>
      <c r="P23" s="156">
        <v>-1695</v>
      </c>
      <c r="Q23" s="156">
        <v>-1959</v>
      </c>
      <c r="R23" s="156">
        <v>-1643</v>
      </c>
      <c r="S23" s="156">
        <v>-1709</v>
      </c>
      <c r="T23" s="156">
        <v>-1582</v>
      </c>
      <c r="U23" s="156">
        <v>-1559</v>
      </c>
      <c r="V23" s="156">
        <v>-1866</v>
      </c>
      <c r="W23" s="156">
        <v>-1708</v>
      </c>
      <c r="X23" s="156">
        <v>-1750</v>
      </c>
      <c r="Y23" s="156">
        <v>-1959</v>
      </c>
      <c r="Z23" s="156">
        <v>-1567</v>
      </c>
      <c r="AA23" s="156">
        <v>-1675</v>
      </c>
      <c r="AB23" s="156">
        <v>-2250</v>
      </c>
      <c r="AC23" s="186">
        <v>-2469</v>
      </c>
      <c r="AD23" s="186">
        <v>-2414</v>
      </c>
      <c r="AE23" s="208">
        <v>-2876</v>
      </c>
      <c r="AF23" s="676">
        <v>-2537</v>
      </c>
    </row>
    <row r="24" spans="1:32" outlineLevel="1">
      <c r="A24" s="48" t="s">
        <v>17</v>
      </c>
      <c r="B24" s="156"/>
      <c r="C24" s="156"/>
      <c r="D24" s="156"/>
      <c r="E24" s="144"/>
      <c r="F24" s="156">
        <v>-662</v>
      </c>
      <c r="G24" s="156">
        <v>-696</v>
      </c>
      <c r="H24" s="156">
        <v>-742</v>
      </c>
      <c r="I24" s="208">
        <v>-828</v>
      </c>
      <c r="J24" s="156">
        <v>-749</v>
      </c>
      <c r="K24" s="156">
        <v>-826</v>
      </c>
      <c r="L24" s="156">
        <v>-779</v>
      </c>
      <c r="M24" s="156">
        <v>-812</v>
      </c>
      <c r="N24" s="156">
        <v>-863</v>
      </c>
      <c r="O24" s="156">
        <v>-878</v>
      </c>
      <c r="P24" s="156">
        <v>-933</v>
      </c>
      <c r="Q24" s="156">
        <v>-957</v>
      </c>
      <c r="R24" s="156">
        <v>-980</v>
      </c>
      <c r="S24" s="156">
        <v>-927</v>
      </c>
      <c r="T24" s="156">
        <v>-938</v>
      </c>
      <c r="U24" s="156">
        <v>-917</v>
      </c>
      <c r="V24" s="156">
        <v>-978</v>
      </c>
      <c r="W24" s="156">
        <v>-1007</v>
      </c>
      <c r="X24" s="156">
        <v>-1024</v>
      </c>
      <c r="Y24" s="156">
        <v>-1116</v>
      </c>
      <c r="Z24" s="156">
        <v>-1186</v>
      </c>
      <c r="AA24" s="156">
        <v>-1300</v>
      </c>
      <c r="AB24" s="156">
        <v>-1377</v>
      </c>
      <c r="AC24" s="186">
        <v>-1526</v>
      </c>
      <c r="AD24" s="186">
        <v>-1554</v>
      </c>
      <c r="AE24" s="208">
        <v>-1690</v>
      </c>
      <c r="AF24" s="676">
        <v>-1713</v>
      </c>
    </row>
    <row r="25" spans="1:32" outlineLevel="1">
      <c r="A25" s="48" t="s">
        <v>92</v>
      </c>
      <c r="B25" s="156"/>
      <c r="C25" s="156"/>
      <c r="D25" s="156"/>
      <c r="E25" s="144"/>
      <c r="F25" s="156">
        <v>-88</v>
      </c>
      <c r="G25" s="156">
        <v>-106</v>
      </c>
      <c r="H25" s="156">
        <v>546</v>
      </c>
      <c r="I25" s="208">
        <v>44</v>
      </c>
      <c r="J25" s="156">
        <v>-3</v>
      </c>
      <c r="K25" s="156">
        <v>153</v>
      </c>
      <c r="L25" s="156">
        <v>59</v>
      </c>
      <c r="M25" s="156">
        <v>134</v>
      </c>
      <c r="N25" s="156">
        <v>123</v>
      </c>
      <c r="O25" s="156">
        <v>-57</v>
      </c>
      <c r="P25" s="156">
        <v>183</v>
      </c>
      <c r="Q25" s="156">
        <v>-109</v>
      </c>
      <c r="R25" s="156">
        <v>124</v>
      </c>
      <c r="S25" s="156">
        <v>-377</v>
      </c>
      <c r="T25" s="156">
        <v>-96</v>
      </c>
      <c r="U25" s="156">
        <v>-96</v>
      </c>
      <c r="V25" s="156">
        <v>248</v>
      </c>
      <c r="W25" s="156">
        <v>14</v>
      </c>
      <c r="X25" s="156">
        <v>163</v>
      </c>
      <c r="Y25" s="156">
        <v>191</v>
      </c>
      <c r="Z25" s="156">
        <v>141</v>
      </c>
      <c r="AA25" s="156">
        <v>245</v>
      </c>
      <c r="AB25" s="156">
        <v>170</v>
      </c>
      <c r="AC25" s="186">
        <v>-745</v>
      </c>
      <c r="AD25" s="186">
        <v>-222</v>
      </c>
      <c r="AE25" s="208">
        <v>-278</v>
      </c>
      <c r="AF25" s="676">
        <v>234</v>
      </c>
    </row>
    <row r="26" spans="1:32" s="8" customFormat="1" outlineLevel="1">
      <c r="A26" s="60" t="s">
        <v>4</v>
      </c>
      <c r="B26" s="153"/>
      <c r="C26" s="153"/>
      <c r="D26" s="153"/>
      <c r="E26" s="153"/>
      <c r="F26" s="153">
        <f t="shared" ref="F26:L26" si="16">+F20+F22+F23+F24+F25</f>
        <v>-16288</v>
      </c>
      <c r="G26" s="153">
        <f t="shared" si="16"/>
        <v>-16800</v>
      </c>
      <c r="H26" s="153">
        <f t="shared" si="16"/>
        <v>-16031</v>
      </c>
      <c r="I26" s="153">
        <f t="shared" si="16"/>
        <v>-17786</v>
      </c>
      <c r="J26" s="153">
        <f>+J20+J22+J23+J24+J25</f>
        <v>-17073</v>
      </c>
      <c r="K26" s="153">
        <f t="shared" si="16"/>
        <v>-19031</v>
      </c>
      <c r="L26" s="153">
        <f t="shared" si="16"/>
        <v>-18412</v>
      </c>
      <c r="M26" s="153">
        <f t="shared" ref="M26:S26" si="17">+M20+M22+M23+M24+M25</f>
        <v>-19660</v>
      </c>
      <c r="N26" s="153">
        <f t="shared" si="17"/>
        <v>-19133</v>
      </c>
      <c r="O26" s="153">
        <f t="shared" si="17"/>
        <v>-20201</v>
      </c>
      <c r="P26" s="153">
        <f t="shared" si="17"/>
        <v>-20833</v>
      </c>
      <c r="Q26" s="153">
        <f t="shared" ref="Q26" si="18">+Q20+Q22+Q23+Q24+Q25</f>
        <v>-21692</v>
      </c>
      <c r="R26" s="153">
        <f t="shared" si="17"/>
        <v>-19974</v>
      </c>
      <c r="S26" s="153">
        <f t="shared" si="17"/>
        <v>-20213</v>
      </c>
      <c r="T26" s="153">
        <f t="shared" ref="T26:V26" si="19">+T20+T22+T23+T24+T25</f>
        <v>-20089</v>
      </c>
      <c r="U26" s="153">
        <f t="shared" si="19"/>
        <v>-20365</v>
      </c>
      <c r="V26" s="153">
        <f t="shared" si="19"/>
        <v>-20634</v>
      </c>
      <c r="W26" s="153">
        <f t="shared" ref="W26:AB26" si="20">+W20+W22+W23+W24+W25</f>
        <v>-21610</v>
      </c>
      <c r="X26" s="153">
        <f t="shared" si="20"/>
        <v>-21824</v>
      </c>
      <c r="Y26" s="153">
        <f t="shared" si="20"/>
        <v>-23285</v>
      </c>
      <c r="Z26" s="153">
        <f t="shared" si="20"/>
        <v>-23337</v>
      </c>
      <c r="AA26" s="153">
        <f t="shared" si="20"/>
        <v>-25832</v>
      </c>
      <c r="AB26" s="153">
        <f t="shared" si="20"/>
        <v>-29696</v>
      </c>
      <c r="AC26" s="626">
        <f>+AC20+AC22+AC23+AC24+AC25</f>
        <v>-32244</v>
      </c>
      <c r="AD26" s="626">
        <f>+AD20+AD22+AD23+AD24+AD25</f>
        <v>-31162</v>
      </c>
      <c r="AE26" s="610">
        <f>+AE20+AE22+AE23+AE24+AE25</f>
        <v>-34175</v>
      </c>
      <c r="AF26" s="683">
        <f>+AF20+AF22+AF23+AF24+AF25</f>
        <v>-34368</v>
      </c>
    </row>
    <row r="27" spans="1:32" outlineLevel="1">
      <c r="A27" s="48" t="s">
        <v>14</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208"/>
      <c r="AD27" s="661"/>
      <c r="AE27" s="661"/>
      <c r="AF27" s="684"/>
    </row>
    <row r="28" spans="1:32">
      <c r="A28" s="61" t="s">
        <v>54</v>
      </c>
      <c r="B28" s="158"/>
      <c r="C28" s="158"/>
      <c r="D28" s="158"/>
      <c r="E28" s="158"/>
      <c r="F28" s="158"/>
      <c r="G28" s="158"/>
      <c r="H28" s="158"/>
      <c r="I28" s="158"/>
      <c r="J28" s="158"/>
      <c r="K28" s="158"/>
      <c r="L28" s="158"/>
      <c r="M28" s="158"/>
      <c r="N28" s="158"/>
      <c r="O28" s="158"/>
      <c r="P28" s="158"/>
      <c r="Q28" s="158"/>
      <c r="R28" s="158"/>
      <c r="S28" s="158"/>
      <c r="T28" s="158"/>
      <c r="U28" s="158"/>
      <c r="V28" s="158"/>
      <c r="W28" s="357"/>
      <c r="X28" s="357"/>
      <c r="Y28" s="357"/>
      <c r="Z28" s="357"/>
      <c r="AA28" s="357"/>
      <c r="AB28" s="663"/>
      <c r="AC28" s="662"/>
      <c r="AD28" s="507"/>
      <c r="AE28" s="507"/>
      <c r="AF28" s="685"/>
    </row>
    <row r="29" spans="1:32">
      <c r="A29" s="48" t="s">
        <v>2</v>
      </c>
      <c r="B29" s="159"/>
      <c r="C29" s="51"/>
      <c r="D29" s="51"/>
      <c r="E29" s="51"/>
      <c r="F29" s="159">
        <v>2130</v>
      </c>
      <c r="G29" s="51">
        <v>2237</v>
      </c>
      <c r="H29" s="51">
        <v>2225</v>
      </c>
      <c r="I29" s="51">
        <v>2370</v>
      </c>
      <c r="J29" s="159">
        <v>2249</v>
      </c>
      <c r="K29" s="51">
        <v>2638</v>
      </c>
      <c r="L29" s="51">
        <v>2667</v>
      </c>
      <c r="M29" s="228">
        <v>2709</v>
      </c>
      <c r="N29" s="228">
        <v>2618</v>
      </c>
      <c r="O29" s="228">
        <v>2773</v>
      </c>
      <c r="P29" s="228">
        <v>2897</v>
      </c>
      <c r="Q29" s="228">
        <v>2910</v>
      </c>
      <c r="R29" s="228">
        <v>2520</v>
      </c>
      <c r="S29" s="228">
        <v>2444</v>
      </c>
      <c r="T29" s="228">
        <v>2729</v>
      </c>
      <c r="U29" s="228">
        <v>2965</v>
      </c>
      <c r="V29" s="51">
        <v>2730</v>
      </c>
      <c r="W29" s="51">
        <v>2916</v>
      </c>
      <c r="X29" s="51">
        <v>3087</v>
      </c>
      <c r="Y29" s="51">
        <v>3141</v>
      </c>
      <c r="Z29" s="51">
        <v>3170</v>
      </c>
      <c r="AA29" s="159">
        <v>3266</v>
      </c>
      <c r="AB29" s="144">
        <v>3963</v>
      </c>
      <c r="AC29" s="208">
        <v>4026</v>
      </c>
      <c r="AD29" s="208">
        <v>4245</v>
      </c>
      <c r="AE29" s="208">
        <v>4472</v>
      </c>
      <c r="AF29" s="676">
        <v>4856</v>
      </c>
    </row>
    <row r="30" spans="1:32">
      <c r="A30" s="48" t="s">
        <v>191</v>
      </c>
      <c r="B30" s="159"/>
      <c r="C30" s="51"/>
      <c r="D30" s="51"/>
      <c r="E30" s="51"/>
      <c r="F30" s="159">
        <v>1176</v>
      </c>
      <c r="G30" s="51">
        <v>1193</v>
      </c>
      <c r="H30" s="51">
        <v>1205</v>
      </c>
      <c r="I30" s="51">
        <v>1350</v>
      </c>
      <c r="J30" s="159">
        <v>1292</v>
      </c>
      <c r="K30" s="51">
        <v>1479</v>
      </c>
      <c r="L30" s="51">
        <v>1315</v>
      </c>
      <c r="M30" s="228">
        <v>1436</v>
      </c>
      <c r="N30" s="228">
        <v>1292</v>
      </c>
      <c r="O30" s="228">
        <v>1401</v>
      </c>
      <c r="P30" s="228">
        <v>1508</v>
      </c>
      <c r="Q30" s="228">
        <v>1591</v>
      </c>
      <c r="R30" s="228">
        <v>1497</v>
      </c>
      <c r="S30" s="228">
        <v>1278</v>
      </c>
      <c r="T30" s="228">
        <v>1354</v>
      </c>
      <c r="U30" s="228">
        <v>1390</v>
      </c>
      <c r="V30" s="51">
        <v>1695</v>
      </c>
      <c r="W30" s="51">
        <v>1789</v>
      </c>
      <c r="X30" s="51">
        <v>1748</v>
      </c>
      <c r="Y30" s="51">
        <v>1834</v>
      </c>
      <c r="Z30" s="51">
        <v>1859</v>
      </c>
      <c r="AA30" s="159">
        <v>2123</v>
      </c>
      <c r="AB30" s="144">
        <v>2484</v>
      </c>
      <c r="AC30" s="208">
        <v>1941</v>
      </c>
      <c r="AD30" s="208">
        <v>2268</v>
      </c>
      <c r="AE30" s="208">
        <v>2504</v>
      </c>
      <c r="AF30" s="676">
        <f>2465</f>
        <v>2465</v>
      </c>
    </row>
    <row r="31" spans="1:32">
      <c r="A31" s="48" t="s">
        <v>3</v>
      </c>
      <c r="B31" s="159"/>
      <c r="C31" s="51"/>
      <c r="D31" s="51"/>
      <c r="E31" s="51"/>
      <c r="F31" s="159">
        <v>893</v>
      </c>
      <c r="G31" s="51">
        <v>966</v>
      </c>
      <c r="H31" s="51">
        <v>1359</v>
      </c>
      <c r="I31" s="51">
        <v>976</v>
      </c>
      <c r="J31" s="159">
        <v>974</v>
      </c>
      <c r="K31" s="51">
        <v>1056</v>
      </c>
      <c r="L31" s="51">
        <v>1018</v>
      </c>
      <c r="M31" s="228">
        <v>1140</v>
      </c>
      <c r="N31" s="228">
        <v>1008</v>
      </c>
      <c r="O31" s="228">
        <v>1016</v>
      </c>
      <c r="P31" s="228">
        <v>1051</v>
      </c>
      <c r="Q31" s="228">
        <v>994</v>
      </c>
      <c r="R31" s="228">
        <v>799</v>
      </c>
      <c r="S31" s="228">
        <v>334</v>
      </c>
      <c r="T31" s="228">
        <v>513</v>
      </c>
      <c r="U31" s="228">
        <v>776</v>
      </c>
      <c r="V31" s="51">
        <v>917</v>
      </c>
      <c r="W31" s="51">
        <v>981</v>
      </c>
      <c r="X31" s="51">
        <v>958</v>
      </c>
      <c r="Y31" s="51">
        <v>1120</v>
      </c>
      <c r="Z31" s="51">
        <v>1065</v>
      </c>
      <c r="AA31" s="159">
        <v>1077</v>
      </c>
      <c r="AB31" s="144">
        <v>1267</v>
      </c>
      <c r="AC31" s="208">
        <v>1188</v>
      </c>
      <c r="AD31" s="208">
        <v>1371</v>
      </c>
      <c r="AE31" s="208">
        <v>1585</v>
      </c>
      <c r="AF31" s="676">
        <v>1647</v>
      </c>
    </row>
    <row r="32" spans="1:32">
      <c r="A32" s="48" t="s">
        <v>193</v>
      </c>
      <c r="B32" s="159"/>
      <c r="C32" s="51"/>
      <c r="D32" s="51"/>
      <c r="E32" s="51"/>
      <c r="F32" s="159">
        <v>404</v>
      </c>
      <c r="G32" s="51">
        <v>475</v>
      </c>
      <c r="H32" s="51">
        <v>410</v>
      </c>
      <c r="I32" s="51">
        <v>416</v>
      </c>
      <c r="J32" s="159">
        <v>547</v>
      </c>
      <c r="K32" s="51">
        <v>464</v>
      </c>
      <c r="L32" s="51">
        <v>480</v>
      </c>
      <c r="M32" s="228">
        <v>515</v>
      </c>
      <c r="N32" s="228">
        <v>524</v>
      </c>
      <c r="O32" s="228">
        <v>619</v>
      </c>
      <c r="P32" s="228">
        <v>606</v>
      </c>
      <c r="Q32" s="228">
        <v>559</v>
      </c>
      <c r="R32" s="228">
        <v>473</v>
      </c>
      <c r="S32" s="228">
        <v>286</v>
      </c>
      <c r="T32" s="228">
        <v>410</v>
      </c>
      <c r="U32" s="228">
        <v>425</v>
      </c>
      <c r="V32" s="51">
        <v>476</v>
      </c>
      <c r="W32" s="51">
        <v>539</v>
      </c>
      <c r="X32" s="51">
        <v>548</v>
      </c>
      <c r="Y32" s="51">
        <v>558</v>
      </c>
      <c r="Z32" s="51">
        <v>664</v>
      </c>
      <c r="AA32" s="159">
        <v>807</v>
      </c>
      <c r="AB32" s="144">
        <v>983</v>
      </c>
      <c r="AC32" s="208">
        <v>1071</v>
      </c>
      <c r="AD32" s="208">
        <v>1145</v>
      </c>
      <c r="AE32" s="208">
        <v>1294</v>
      </c>
      <c r="AF32" s="676">
        <v>1429</v>
      </c>
    </row>
    <row r="33" spans="1:32">
      <c r="A33" s="48" t="s">
        <v>341</v>
      </c>
      <c r="B33" s="159"/>
      <c r="C33" s="228"/>
      <c r="D33" s="187"/>
      <c r="E33" s="228"/>
      <c r="F33" s="159">
        <v>-313</v>
      </c>
      <c r="G33" s="228">
        <v>-274</v>
      </c>
      <c r="H33" s="187">
        <v>-197</v>
      </c>
      <c r="I33" s="228">
        <v>-253</v>
      </c>
      <c r="J33" s="159">
        <v>-229</v>
      </c>
      <c r="K33" s="51">
        <v>-207</v>
      </c>
      <c r="L33" s="51">
        <v>-217</v>
      </c>
      <c r="M33" s="228">
        <v>-139</v>
      </c>
      <c r="N33" s="228">
        <v>-394</v>
      </c>
      <c r="O33" s="228">
        <v>-430</v>
      </c>
      <c r="P33" s="228">
        <v>-219</v>
      </c>
      <c r="Q33" s="228">
        <v>-427</v>
      </c>
      <c r="R33" s="228">
        <v>-165</v>
      </c>
      <c r="S33" s="228">
        <v>-453</v>
      </c>
      <c r="T33" s="228">
        <v>-246</v>
      </c>
      <c r="U33" s="228">
        <v>-183</v>
      </c>
      <c r="V33" s="228">
        <v>-431</v>
      </c>
      <c r="W33" s="228">
        <v>-301</v>
      </c>
      <c r="X33" s="228">
        <v>-341</v>
      </c>
      <c r="Y33" s="228">
        <v>-405</v>
      </c>
      <c r="Z33" s="228">
        <v>-9</v>
      </c>
      <c r="AA33" s="187">
        <v>6</v>
      </c>
      <c r="AB33" s="144">
        <v>-319</v>
      </c>
      <c r="AC33" s="208">
        <v>-416</v>
      </c>
      <c r="AD33" s="208">
        <v>-330</v>
      </c>
      <c r="AE33" s="208">
        <v>-666</v>
      </c>
      <c r="AF33" s="676">
        <v>-280</v>
      </c>
    </row>
    <row r="34" spans="1:32" ht="6" customHeight="1">
      <c r="A34" s="49"/>
      <c r="B34" s="161"/>
      <c r="C34" s="161"/>
      <c r="D34" s="161"/>
      <c r="E34" s="161"/>
      <c r="F34" s="161"/>
      <c r="G34" s="161"/>
      <c r="H34" s="161"/>
      <c r="I34" s="161"/>
      <c r="J34" s="161"/>
      <c r="K34" s="161"/>
      <c r="L34" s="161"/>
      <c r="M34" s="358"/>
      <c r="N34" s="358"/>
      <c r="O34" s="358"/>
      <c r="P34" s="229"/>
      <c r="Q34" s="229"/>
      <c r="R34" s="229"/>
      <c r="S34" s="229"/>
      <c r="T34" s="229"/>
      <c r="U34" s="229"/>
      <c r="V34" s="229"/>
      <c r="W34" s="229"/>
      <c r="X34" s="229"/>
      <c r="Y34" s="229"/>
      <c r="Z34" s="229"/>
      <c r="AA34" s="358"/>
      <c r="AB34" s="147"/>
      <c r="AC34" s="229"/>
      <c r="AD34" s="229"/>
      <c r="AE34" s="229"/>
      <c r="AF34" s="681"/>
    </row>
    <row r="35" spans="1:32" s="7" customFormat="1">
      <c r="A35" s="50" t="s">
        <v>54</v>
      </c>
      <c r="B35" s="285"/>
      <c r="C35" s="285"/>
      <c r="D35" s="285"/>
      <c r="E35" s="285"/>
      <c r="F35" s="285">
        <f t="shared" ref="F35:K35" si="21">SUM(F29:F34)</f>
        <v>4290</v>
      </c>
      <c r="G35" s="285">
        <f t="shared" si="21"/>
        <v>4597</v>
      </c>
      <c r="H35" s="285">
        <f t="shared" si="21"/>
        <v>5002</v>
      </c>
      <c r="I35" s="285">
        <f t="shared" si="21"/>
        <v>4859</v>
      </c>
      <c r="J35" s="285">
        <f>SUM(J29:J34)</f>
        <v>4833</v>
      </c>
      <c r="K35" s="285">
        <f t="shared" si="21"/>
        <v>5430</v>
      </c>
      <c r="L35" s="285">
        <f t="shared" ref="L35:O35" si="22">SUM(L29:L34)</f>
        <v>5263</v>
      </c>
      <c r="M35" s="285">
        <f t="shared" si="22"/>
        <v>5661</v>
      </c>
      <c r="N35" s="285">
        <f t="shared" si="22"/>
        <v>5048</v>
      </c>
      <c r="O35" s="285">
        <f t="shared" si="22"/>
        <v>5379</v>
      </c>
      <c r="P35" s="230">
        <f t="shared" ref="P35:V35" si="23">SUM(P29:P34)</f>
        <v>5843</v>
      </c>
      <c r="Q35" s="230">
        <f t="shared" si="23"/>
        <v>5627</v>
      </c>
      <c r="R35" s="230">
        <f t="shared" si="23"/>
        <v>5124</v>
      </c>
      <c r="S35" s="230">
        <f t="shared" si="23"/>
        <v>3889</v>
      </c>
      <c r="T35" s="230">
        <f t="shared" ref="T35" si="24">SUM(T29:T34)</f>
        <v>4760</v>
      </c>
      <c r="U35" s="230">
        <f t="shared" si="23"/>
        <v>5373</v>
      </c>
      <c r="V35" s="230">
        <f t="shared" si="23"/>
        <v>5387</v>
      </c>
      <c r="W35" s="230">
        <f t="shared" ref="W35:AA35" si="25">SUM(W29:W34)</f>
        <v>5924</v>
      </c>
      <c r="X35" s="230">
        <f t="shared" si="25"/>
        <v>6000</v>
      </c>
      <c r="Y35" s="230">
        <f t="shared" si="25"/>
        <v>6248</v>
      </c>
      <c r="Z35" s="230">
        <f t="shared" si="25"/>
        <v>6749</v>
      </c>
      <c r="AA35" s="285">
        <f t="shared" si="25"/>
        <v>7279</v>
      </c>
      <c r="AB35" s="148">
        <f t="shared" ref="AB35:AD35" si="26">SUM(AB29:AB34)</f>
        <v>8378</v>
      </c>
      <c r="AC35" s="227">
        <f t="shared" si="26"/>
        <v>7810</v>
      </c>
      <c r="AD35" s="227">
        <f t="shared" si="26"/>
        <v>8699</v>
      </c>
      <c r="AE35" s="227">
        <f t="shared" ref="AE35:AF35" si="27">SUM(AE29:AE34)</f>
        <v>9189</v>
      </c>
      <c r="AF35" s="678">
        <f t="shared" si="27"/>
        <v>10117</v>
      </c>
    </row>
    <row r="36" spans="1:32">
      <c r="A36" s="48"/>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579"/>
      <c r="AA36" s="286"/>
      <c r="AB36" s="286"/>
      <c r="AC36" s="286"/>
      <c r="AD36" s="286"/>
      <c r="AE36" s="286"/>
      <c r="AF36" s="686"/>
    </row>
    <row r="37" spans="1:32">
      <c r="A37" s="61" t="s">
        <v>30</v>
      </c>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580"/>
      <c r="AA37" s="287"/>
      <c r="AB37" s="287"/>
      <c r="AC37" s="620"/>
      <c r="AD37" s="620"/>
      <c r="AE37" s="620"/>
      <c r="AF37" s="687"/>
    </row>
    <row r="38" spans="1:32">
      <c r="A38" s="48" t="s">
        <v>2</v>
      </c>
      <c r="B38" s="288"/>
      <c r="C38" s="231"/>
      <c r="D38" s="231"/>
      <c r="E38" s="231"/>
      <c r="F38" s="288">
        <f t="shared" ref="F38:K41" si="28">+F29/F14</f>
        <v>0.22982304704359086</v>
      </c>
      <c r="G38" s="231">
        <f t="shared" si="28"/>
        <v>0.23140581359263473</v>
      </c>
      <c r="H38" s="231">
        <f t="shared" si="28"/>
        <v>0.2329355108877722</v>
      </c>
      <c r="I38" s="231">
        <f t="shared" si="28"/>
        <v>0.22707674619143431</v>
      </c>
      <c r="J38" s="288">
        <f>+J29/J14</f>
        <v>0.2310220852593734</v>
      </c>
      <c r="K38" s="288">
        <f t="shared" si="28"/>
        <v>0.23415586721107759</v>
      </c>
      <c r="L38" s="288">
        <f t="shared" ref="L38:L41" si="29">+L29/L14</f>
        <v>0.23666696246339516</v>
      </c>
      <c r="M38" s="288">
        <f t="shared" ref="M38:Q41" si="30">+M29/M14</f>
        <v>0.23149888907878996</v>
      </c>
      <c r="N38" s="288">
        <f t="shared" si="30"/>
        <v>0.22970957269456874</v>
      </c>
      <c r="O38" s="288">
        <f t="shared" ref="O38" si="31">+O29/O14</f>
        <v>0.23158510105227995</v>
      </c>
      <c r="P38" s="288">
        <f t="shared" si="30"/>
        <v>0.2352606789020627</v>
      </c>
      <c r="Q38" s="288">
        <f t="shared" si="30"/>
        <v>0.23093405285294819</v>
      </c>
      <c r="R38" s="288">
        <f t="shared" ref="R38:V38" si="32">+R29/R14</f>
        <v>0.21746634449430446</v>
      </c>
      <c r="S38" s="288">
        <f t="shared" si="32"/>
        <v>0.21429197720298115</v>
      </c>
      <c r="T38" s="288">
        <f t="shared" si="32"/>
        <v>0.22952060555088311</v>
      </c>
      <c r="U38" s="288">
        <f t="shared" si="32"/>
        <v>0.23822914992768762</v>
      </c>
      <c r="V38" s="288">
        <f t="shared" si="32"/>
        <v>0.23693803159173754</v>
      </c>
      <c r="W38" s="288">
        <f t="shared" ref="W38:X38" si="33">+W29/W14</f>
        <v>0.23878152636750738</v>
      </c>
      <c r="X38" s="288">
        <f t="shared" si="33"/>
        <v>0.24132270168855535</v>
      </c>
      <c r="Y38" s="288">
        <f t="shared" ref="Y38:Z38" si="34">+Y29/Y14</f>
        <v>0.23920493488690883</v>
      </c>
      <c r="Z38" s="231">
        <f t="shared" si="34"/>
        <v>0.23825629462608042</v>
      </c>
      <c r="AA38" s="231">
        <f t="shared" ref="AA38:AB38" si="35">+AA29/AA14</f>
        <v>0.22853544188650199</v>
      </c>
      <c r="AB38" s="231">
        <f t="shared" si="35"/>
        <v>0.24198571166880381</v>
      </c>
      <c r="AC38" s="231">
        <f t="shared" ref="AC38" si="36">+AC29/AC14</f>
        <v>0.23564530289727831</v>
      </c>
      <c r="AD38" s="231">
        <f>+AD29/AD14</f>
        <v>0.24075544464609799</v>
      </c>
      <c r="AE38" s="231">
        <f>+AE29/AE14</f>
        <v>0.24043010752688171</v>
      </c>
      <c r="AF38" s="688">
        <f>+AF29/AF14</f>
        <v>0.24911506694710922</v>
      </c>
    </row>
    <row r="39" spans="1:32">
      <c r="A39" s="48" t="s">
        <v>191</v>
      </c>
      <c r="B39" s="288"/>
      <c r="C39" s="231"/>
      <c r="D39" s="231"/>
      <c r="E39" s="231"/>
      <c r="F39" s="288">
        <f t="shared" si="28"/>
        <v>0.24742268041237114</v>
      </c>
      <c r="G39" s="231">
        <f t="shared" si="28"/>
        <v>0.25026221942521504</v>
      </c>
      <c r="H39" s="231">
        <f t="shared" si="28"/>
        <v>0.2534707614640303</v>
      </c>
      <c r="I39" s="231">
        <f t="shared" si="28"/>
        <v>0.25817555938037867</v>
      </c>
      <c r="J39" s="288">
        <f>+J30/J15</f>
        <v>0.24586108468125595</v>
      </c>
      <c r="K39" s="288">
        <f t="shared" si="28"/>
        <v>0.25766550522648085</v>
      </c>
      <c r="L39" s="288">
        <f t="shared" si="29"/>
        <v>0.2494309559939302</v>
      </c>
      <c r="M39" s="288">
        <f t="shared" si="30"/>
        <v>0.25017421602787454</v>
      </c>
      <c r="N39" s="288">
        <f t="shared" si="30"/>
        <v>0.2459546925566343</v>
      </c>
      <c r="O39" s="288">
        <f t="shared" ref="O39" si="37">+O30/O15</f>
        <v>0.2479646017699115</v>
      </c>
      <c r="P39" s="288">
        <f t="shared" si="30"/>
        <v>0.24692975274275422</v>
      </c>
      <c r="Q39" s="288">
        <f t="shared" si="30"/>
        <v>0.24253048780487804</v>
      </c>
      <c r="R39" s="288">
        <f t="shared" ref="R39:S39" si="38">+R30/R15</f>
        <v>0.24305893813930832</v>
      </c>
      <c r="S39" s="288">
        <f t="shared" si="38"/>
        <v>0.19556235654169854</v>
      </c>
      <c r="T39" s="288">
        <f t="shared" ref="T39:U39" si="39">+T30/T15</f>
        <v>0.22840755735492577</v>
      </c>
      <c r="U39" s="288">
        <f t="shared" si="39"/>
        <v>0.22925944252020453</v>
      </c>
      <c r="V39" s="288">
        <f t="shared" ref="V39:X39" si="40">+V30/V15</f>
        <v>0.24897179788484136</v>
      </c>
      <c r="W39" s="288">
        <f t="shared" ref="W39" si="41">+W30/W15</f>
        <v>0.24778393351800554</v>
      </c>
      <c r="X39" s="288">
        <f t="shared" si="40"/>
        <v>0.24113670851151883</v>
      </c>
      <c r="Y39" s="288">
        <f t="shared" ref="Y39:Z39" si="42">+Y30/Y15</f>
        <v>0.23092420045328632</v>
      </c>
      <c r="Z39" s="231">
        <f t="shared" si="42"/>
        <v>0.22728939968211273</v>
      </c>
      <c r="AA39" s="231">
        <f t="shared" ref="AA39:AB39" si="43">+AA30/AA15</f>
        <v>0.22742367434386718</v>
      </c>
      <c r="AB39" s="231">
        <f t="shared" si="43"/>
        <v>0.23040534273258512</v>
      </c>
      <c r="AC39" s="231">
        <f t="shared" ref="AC39:AD39" si="44">+AC30/AC15</f>
        <v>0.18232199887281608</v>
      </c>
      <c r="AD39" s="231">
        <f t="shared" si="44"/>
        <v>0.22704975473020322</v>
      </c>
      <c r="AE39" s="231">
        <f t="shared" ref="AE39:AF39" si="45">+AE30/AE15</f>
        <v>0.22949317202822839</v>
      </c>
      <c r="AF39" s="688">
        <f t="shared" si="45"/>
        <v>0.22819848176263655</v>
      </c>
    </row>
    <row r="40" spans="1:32">
      <c r="A40" s="48" t="s">
        <v>3</v>
      </c>
      <c r="B40" s="163"/>
      <c r="C40" s="52"/>
      <c r="D40" s="52"/>
      <c r="E40" s="52"/>
      <c r="F40" s="163">
        <f t="shared" si="28"/>
        <v>0.22522068095838588</v>
      </c>
      <c r="G40" s="52">
        <f t="shared" si="28"/>
        <v>0.23260293763544426</v>
      </c>
      <c r="H40" s="52">
        <f t="shared" si="28"/>
        <v>0.33162518301610544</v>
      </c>
      <c r="I40" s="52">
        <f t="shared" si="28"/>
        <v>0.23155397390272836</v>
      </c>
      <c r="J40" s="163">
        <f>+J31/J16</f>
        <v>0.23312589755864049</v>
      </c>
      <c r="K40" s="163">
        <f t="shared" si="28"/>
        <v>0.23368001770303165</v>
      </c>
      <c r="L40" s="163">
        <f t="shared" si="29"/>
        <v>0.23321878579610539</v>
      </c>
      <c r="M40" s="288">
        <f t="shared" si="30"/>
        <v>0.2340381851775816</v>
      </c>
      <c r="N40" s="288">
        <f t="shared" si="30"/>
        <v>0.2216846272267429</v>
      </c>
      <c r="O40" s="288">
        <f t="shared" ref="O40" si="46">+O31/O16</f>
        <v>0.22202797202797203</v>
      </c>
      <c r="P40" s="288">
        <f t="shared" si="30"/>
        <v>0.21973656700815389</v>
      </c>
      <c r="Q40" s="288">
        <f t="shared" si="30"/>
        <v>0.2068248023304203</v>
      </c>
      <c r="R40" s="288">
        <f t="shared" ref="R40:S40" si="47">+R31/R16</f>
        <v>0.19055568805151443</v>
      </c>
      <c r="S40" s="288">
        <f t="shared" si="47"/>
        <v>9.9552906110283154E-2</v>
      </c>
      <c r="T40" s="288">
        <f t="shared" ref="T40:U40" si="48">+T31/T16</f>
        <v>0.12153518123667377</v>
      </c>
      <c r="U40" s="288">
        <f t="shared" si="48"/>
        <v>0.17608350351713184</v>
      </c>
      <c r="V40" s="288">
        <f t="shared" ref="V40:X40" si="49">+V31/V16</f>
        <v>0.19456821557394441</v>
      </c>
      <c r="W40" s="288">
        <f t="shared" ref="W40" si="50">+W31/W16</f>
        <v>0.20102459016393442</v>
      </c>
      <c r="X40" s="288">
        <f t="shared" si="49"/>
        <v>0.20691144708423326</v>
      </c>
      <c r="Y40" s="288">
        <f t="shared" ref="Y40:Z40" si="51">+Y31/Y16</f>
        <v>0.21546748749519046</v>
      </c>
      <c r="Z40" s="231">
        <f t="shared" si="51"/>
        <v>0.20952193586464687</v>
      </c>
      <c r="AA40" s="231">
        <f t="shared" ref="AA40:AB40" si="52">+AA31/AA16</f>
        <v>0.1992599444958372</v>
      </c>
      <c r="AB40" s="231">
        <f t="shared" si="52"/>
        <v>0.21434613432583319</v>
      </c>
      <c r="AC40" s="231">
        <f t="shared" ref="AC40:AD40" si="53">+AC31/AC16</f>
        <v>0.17978208232445519</v>
      </c>
      <c r="AD40" s="231">
        <f t="shared" si="53"/>
        <v>0.2111829944547135</v>
      </c>
      <c r="AE40" s="231">
        <f t="shared" ref="AE40:AF40" si="54">+AE31/AE16</f>
        <v>0.21771978021978022</v>
      </c>
      <c r="AF40" s="688">
        <f t="shared" si="54"/>
        <v>0.22543115247741582</v>
      </c>
    </row>
    <row r="41" spans="1:32">
      <c r="A41" s="48" t="s">
        <v>193</v>
      </c>
      <c r="B41" s="164"/>
      <c r="C41" s="53"/>
      <c r="D41" s="53"/>
      <c r="E41" s="53"/>
      <c r="F41" s="164">
        <f t="shared" si="28"/>
        <v>0.15046554934823092</v>
      </c>
      <c r="G41" s="53">
        <f t="shared" si="28"/>
        <v>0.16334250343878953</v>
      </c>
      <c r="H41" s="53">
        <f t="shared" si="28"/>
        <v>0.1500732064421669</v>
      </c>
      <c r="I41" s="53">
        <f t="shared" si="28"/>
        <v>0.14384508990318118</v>
      </c>
      <c r="J41" s="164">
        <f>+J32/J17</f>
        <v>0.18901174844505875</v>
      </c>
      <c r="K41" s="164">
        <f t="shared" si="28"/>
        <v>0.15011323196376578</v>
      </c>
      <c r="L41" s="164">
        <f t="shared" si="29"/>
        <v>0.16489178976296806</v>
      </c>
      <c r="M41" s="359">
        <f t="shared" si="30"/>
        <v>0.16369993642720915</v>
      </c>
      <c r="N41" s="359">
        <f t="shared" si="30"/>
        <v>0.16493547371734341</v>
      </c>
      <c r="O41" s="359">
        <f t="shared" ref="O41:S41" si="55">+O32/O17</f>
        <v>0.17412095639943742</v>
      </c>
      <c r="P41" s="359">
        <f t="shared" si="55"/>
        <v>0.16391668920746552</v>
      </c>
      <c r="Q41" s="359">
        <f t="shared" si="55"/>
        <v>0.16035570854847964</v>
      </c>
      <c r="R41" s="359">
        <f t="shared" si="55"/>
        <v>0.14225563909774436</v>
      </c>
      <c r="S41" s="359">
        <f t="shared" si="55"/>
        <v>9.7610921501706485E-2</v>
      </c>
      <c r="T41" s="359">
        <f t="shared" ref="T41:U41" si="56">+T32/T17</f>
        <v>0.13983628922237382</v>
      </c>
      <c r="U41" s="359">
        <f t="shared" si="56"/>
        <v>0.14559780746831105</v>
      </c>
      <c r="V41" s="359">
        <f t="shared" ref="V41:X41" si="57">+V32/V17</f>
        <v>0.1525152194809356</v>
      </c>
      <c r="W41" s="359">
        <f t="shared" ref="W41" si="58">+W32/W17</f>
        <v>0.15960912052117263</v>
      </c>
      <c r="X41" s="359">
        <f t="shared" si="57"/>
        <v>0.16545893719806765</v>
      </c>
      <c r="Y41" s="359">
        <f t="shared" ref="Y41:Z41" si="59">+Y32/Y17</f>
        <v>0.16296728971962618</v>
      </c>
      <c r="Z41" s="581">
        <f t="shared" si="59"/>
        <v>0.17936250675310642</v>
      </c>
      <c r="AA41" s="581">
        <f t="shared" ref="AA41:AB41" si="60">+AA32/AA17</f>
        <v>0.19001648222274548</v>
      </c>
      <c r="AB41" s="581">
        <f t="shared" si="60"/>
        <v>0.18878432878816978</v>
      </c>
      <c r="AC41" s="581">
        <f t="shared" ref="AC41:AD41" si="61">+AC32/AC17</f>
        <v>0.18161777174834662</v>
      </c>
      <c r="AD41" s="581">
        <f t="shared" si="61"/>
        <v>0.19096064042695129</v>
      </c>
      <c r="AE41" s="581">
        <f t="shared" ref="AE41:AF41" si="62">+AE32/AE17</f>
        <v>0.18951376684241358</v>
      </c>
      <c r="AF41" s="688">
        <f t="shared" si="62"/>
        <v>0.20008401008120974</v>
      </c>
    </row>
    <row r="42" spans="1:32">
      <c r="A42" s="49"/>
      <c r="B42" s="165"/>
      <c r="C42" s="165"/>
      <c r="D42" s="165"/>
      <c r="E42" s="165"/>
      <c r="F42" s="165"/>
      <c r="G42" s="165"/>
      <c r="H42" s="165"/>
      <c r="I42" s="165"/>
      <c r="J42" s="165"/>
      <c r="K42" s="165"/>
      <c r="L42" s="165"/>
      <c r="M42" s="360"/>
      <c r="N42" s="360"/>
      <c r="O42" s="360"/>
      <c r="P42" s="360"/>
      <c r="Q42" s="360"/>
      <c r="R42" s="360"/>
      <c r="S42" s="360"/>
      <c r="T42" s="360"/>
      <c r="U42" s="360"/>
      <c r="V42" s="360"/>
      <c r="W42" s="360"/>
      <c r="X42" s="360"/>
      <c r="Y42" s="360"/>
      <c r="Z42" s="232"/>
      <c r="AA42" s="232"/>
      <c r="AB42" s="232"/>
      <c r="AC42" s="232"/>
      <c r="AD42" s="232"/>
      <c r="AE42" s="232"/>
      <c r="AF42" s="689"/>
    </row>
    <row r="43" spans="1:32">
      <c r="A43" s="50" t="s">
        <v>30</v>
      </c>
      <c r="B43" s="215"/>
      <c r="C43" s="215"/>
      <c r="D43" s="215"/>
      <c r="E43" s="215"/>
      <c r="F43" s="215">
        <f t="shared" ref="F43:L43" si="63">+F35/F19</f>
        <v>0.20847507046360189</v>
      </c>
      <c r="G43" s="215">
        <f t="shared" si="63"/>
        <v>0.21484320231808196</v>
      </c>
      <c r="H43" s="215">
        <f t="shared" si="63"/>
        <v>0.23781676413255359</v>
      </c>
      <c r="I43" s="215">
        <f t="shared" si="63"/>
        <v>0.21457275336718923</v>
      </c>
      <c r="J43" s="215">
        <f>+J35/J19</f>
        <v>0.22062448644207067</v>
      </c>
      <c r="K43" s="215">
        <f t="shared" si="63"/>
        <v>0.22198601856015698</v>
      </c>
      <c r="L43" s="215">
        <f t="shared" si="63"/>
        <v>0.22230200633579725</v>
      </c>
      <c r="M43" s="361">
        <f t="shared" ref="M43:V43" si="64">+M35/M19</f>
        <v>0.22356936929821097</v>
      </c>
      <c r="N43" s="361">
        <f>+N35/N19</f>
        <v>0.20875894297175468</v>
      </c>
      <c r="O43" s="361">
        <f t="shared" si="64"/>
        <v>0.21028146989835808</v>
      </c>
      <c r="P43" s="361">
        <f t="shared" si="64"/>
        <v>0.21903583745689009</v>
      </c>
      <c r="Q43" s="361">
        <f t="shared" ref="Q43" si="65">+Q35/Q19</f>
        <v>0.20597386434349721</v>
      </c>
      <c r="R43" s="361">
        <f t="shared" si="64"/>
        <v>0.20415969399952189</v>
      </c>
      <c r="S43" s="361">
        <f t="shared" si="64"/>
        <v>0.16135590407435069</v>
      </c>
      <c r="T43" s="361">
        <f t="shared" ref="T43" si="66">+T35/T19</f>
        <v>0.19155700430600828</v>
      </c>
      <c r="U43" s="361">
        <f t="shared" si="64"/>
        <v>0.20875747921361412</v>
      </c>
      <c r="V43" s="361">
        <f t="shared" si="64"/>
        <v>0.20702509511548364</v>
      </c>
      <c r="W43" s="361">
        <f t="shared" ref="W43:AA43" si="67">+W35/W19</f>
        <v>0.21515217549211885</v>
      </c>
      <c r="X43" s="361">
        <f t="shared" si="67"/>
        <v>0.21564117308798159</v>
      </c>
      <c r="Y43" s="361">
        <f t="shared" si="67"/>
        <v>0.21155994988656757</v>
      </c>
      <c r="Z43" s="582">
        <f t="shared" si="67"/>
        <v>0.22432360566376389</v>
      </c>
      <c r="AA43" s="582">
        <f t="shared" si="67"/>
        <v>0.21983630817553079</v>
      </c>
      <c r="AB43" s="582">
        <f t="shared" ref="AB43:AD43" si="68">+AB35/AB19</f>
        <v>0.22004517518516573</v>
      </c>
      <c r="AC43" s="582">
        <f t="shared" si="68"/>
        <v>0.19498676786338442</v>
      </c>
      <c r="AD43" s="582">
        <f t="shared" si="68"/>
        <v>0.21823336092922907</v>
      </c>
      <c r="AE43" s="582">
        <f t="shared" ref="AE43:AF43" si="69">+AE35/AE19</f>
        <v>0.21190388340558988</v>
      </c>
      <c r="AF43" s="690">
        <f t="shared" si="69"/>
        <v>0.2274249747105766</v>
      </c>
    </row>
    <row r="44" spans="1:32">
      <c r="A44" s="48"/>
      <c r="B44" s="154"/>
      <c r="C44" s="154"/>
      <c r="D44" s="154"/>
      <c r="E44" s="154"/>
      <c r="F44" s="154"/>
      <c r="G44" s="154"/>
      <c r="H44" s="154"/>
      <c r="I44" s="154"/>
      <c r="J44" s="154"/>
      <c r="K44" s="154"/>
      <c r="L44" s="154"/>
      <c r="M44" s="362"/>
      <c r="N44" s="362"/>
      <c r="O44" s="362"/>
      <c r="P44" s="362"/>
      <c r="Q44" s="362"/>
      <c r="R44" s="362"/>
      <c r="S44" s="362"/>
      <c r="T44" s="209"/>
      <c r="U44" s="209"/>
      <c r="V44" s="209"/>
      <c r="W44" s="209"/>
      <c r="X44" s="209"/>
      <c r="Y44" s="209"/>
      <c r="Z44" s="209"/>
      <c r="AA44" s="209"/>
      <c r="AB44" s="209"/>
      <c r="AC44" s="209"/>
      <c r="AD44" s="209"/>
      <c r="AE44" s="209"/>
      <c r="AF44" s="691"/>
    </row>
    <row r="45" spans="1:32" ht="15.6">
      <c r="A45" s="49" t="s">
        <v>506</v>
      </c>
      <c r="B45" s="161"/>
      <c r="C45" s="161"/>
      <c r="D45" s="161"/>
      <c r="E45" s="147"/>
      <c r="F45" s="161">
        <v>-232</v>
      </c>
      <c r="G45" s="161">
        <v>-395</v>
      </c>
      <c r="H45" s="161">
        <v>-222</v>
      </c>
      <c r="I45" s="147">
        <v>-308</v>
      </c>
      <c r="J45" s="161">
        <v>-320</v>
      </c>
      <c r="K45" s="161">
        <v>-201</v>
      </c>
      <c r="L45" s="147">
        <v>-95</v>
      </c>
      <c r="M45" s="229">
        <v>273</v>
      </c>
      <c r="N45" s="229">
        <v>-141</v>
      </c>
      <c r="O45" s="358">
        <v>-64</v>
      </c>
      <c r="P45" s="358">
        <v>-65</v>
      </c>
      <c r="Q45" s="229">
        <v>-55</v>
      </c>
      <c r="R45" s="229">
        <v>-114</v>
      </c>
      <c r="S45" s="229">
        <v>-63</v>
      </c>
      <c r="T45" s="229">
        <v>-64</v>
      </c>
      <c r="U45" s="229">
        <v>-80</v>
      </c>
      <c r="V45" s="229">
        <v>-44</v>
      </c>
      <c r="W45" s="229">
        <v>-52</v>
      </c>
      <c r="X45" s="229">
        <v>-55</v>
      </c>
      <c r="Y45" s="229">
        <v>2</v>
      </c>
      <c r="Z45" s="229">
        <v>-78</v>
      </c>
      <c r="AA45" s="229">
        <v>26</v>
      </c>
      <c r="AB45" s="229">
        <v>70</v>
      </c>
      <c r="AC45" s="229">
        <v>-190</v>
      </c>
      <c r="AD45" s="229">
        <v>-44</v>
      </c>
      <c r="AE45" s="229">
        <v>-163</v>
      </c>
      <c r="AF45" s="681">
        <v>-189</v>
      </c>
    </row>
    <row r="46" spans="1:32" ht="15.6" outlineLevel="1">
      <c r="A46" s="243" t="s">
        <v>346</v>
      </c>
      <c r="B46" s="156"/>
      <c r="C46" s="156"/>
      <c r="D46" s="156"/>
      <c r="E46" s="144"/>
      <c r="F46" s="156">
        <v>-254</v>
      </c>
      <c r="G46" s="156">
        <v>-342</v>
      </c>
      <c r="H46" s="156">
        <v>-227</v>
      </c>
      <c r="I46" s="144">
        <v>-248</v>
      </c>
      <c r="J46" s="156">
        <v>-200</v>
      </c>
      <c r="K46" s="156">
        <v>-174</v>
      </c>
      <c r="L46" s="144">
        <v>-104</v>
      </c>
      <c r="M46" s="208">
        <v>-166</v>
      </c>
      <c r="N46" s="208">
        <v>-123</v>
      </c>
      <c r="O46" s="208">
        <v>-79</v>
      </c>
      <c r="P46" s="208">
        <v>-90</v>
      </c>
      <c r="Q46" s="208">
        <v>-67</v>
      </c>
      <c r="R46" s="208">
        <v>-65</v>
      </c>
      <c r="S46" s="208">
        <v>-71</v>
      </c>
      <c r="T46" s="208">
        <v>-66</v>
      </c>
      <c r="U46" s="208">
        <v>-43</v>
      </c>
      <c r="V46" s="208">
        <v>-42</v>
      </c>
      <c r="W46" s="208">
        <v>-64</v>
      </c>
      <c r="X46" s="208">
        <v>-71</v>
      </c>
      <c r="Y46" s="208">
        <v>-57</v>
      </c>
      <c r="Z46" s="208">
        <v>-22</v>
      </c>
      <c r="AA46" s="208">
        <v>-29</v>
      </c>
      <c r="AB46" s="208">
        <v>-46</v>
      </c>
      <c r="AC46" s="208">
        <v>-69</v>
      </c>
      <c r="AD46" s="208">
        <v>-91</v>
      </c>
      <c r="AE46" s="208">
        <v>-156</v>
      </c>
      <c r="AF46" s="676">
        <v>-143</v>
      </c>
    </row>
    <row r="47" spans="1:32" s="7" customFormat="1">
      <c r="A47" s="50" t="s">
        <v>32</v>
      </c>
      <c r="B47" s="157"/>
      <c r="C47" s="157"/>
      <c r="D47" s="157"/>
      <c r="E47" s="227"/>
      <c r="F47" s="157">
        <f t="shared" ref="F47:K47" si="70">+F35+F45</f>
        <v>4058</v>
      </c>
      <c r="G47" s="157">
        <f t="shared" si="70"/>
        <v>4202</v>
      </c>
      <c r="H47" s="157">
        <f t="shared" si="70"/>
        <v>4780</v>
      </c>
      <c r="I47" s="227">
        <f t="shared" si="70"/>
        <v>4551</v>
      </c>
      <c r="J47" s="157">
        <f t="shared" si="70"/>
        <v>4513</v>
      </c>
      <c r="K47" s="157">
        <f t="shared" si="70"/>
        <v>5229</v>
      </c>
      <c r="L47" s="157">
        <f t="shared" ref="L47:P47" si="71">+L35+L45</f>
        <v>5168</v>
      </c>
      <c r="M47" s="284">
        <f t="shared" si="71"/>
        <v>5934</v>
      </c>
      <c r="N47" s="284">
        <f t="shared" si="71"/>
        <v>4907</v>
      </c>
      <c r="O47" s="284">
        <f t="shared" si="71"/>
        <v>5315</v>
      </c>
      <c r="P47" s="284">
        <f t="shared" si="71"/>
        <v>5778</v>
      </c>
      <c r="Q47" s="284">
        <f>+Q35+Q45</f>
        <v>5572</v>
      </c>
      <c r="R47" s="284">
        <f>+R35+R45</f>
        <v>5010</v>
      </c>
      <c r="S47" s="284">
        <f t="shared" ref="S47" si="72">+S35+S45</f>
        <v>3826</v>
      </c>
      <c r="T47" s="284">
        <f t="shared" ref="T47:V47" si="73">+T35+T45</f>
        <v>4696</v>
      </c>
      <c r="U47" s="284">
        <f t="shared" si="73"/>
        <v>5293</v>
      </c>
      <c r="V47" s="284">
        <f t="shared" si="73"/>
        <v>5343</v>
      </c>
      <c r="W47" s="284">
        <f t="shared" ref="W47" si="74">+W35+W45</f>
        <v>5872</v>
      </c>
      <c r="X47" s="284">
        <f t="shared" ref="X47:AB47" si="75">+X35+X45</f>
        <v>5945</v>
      </c>
      <c r="Y47" s="284">
        <f t="shared" si="75"/>
        <v>6250</v>
      </c>
      <c r="Z47" s="227">
        <f t="shared" si="75"/>
        <v>6671</v>
      </c>
      <c r="AA47" s="227">
        <f t="shared" si="75"/>
        <v>7305</v>
      </c>
      <c r="AB47" s="227">
        <f t="shared" si="75"/>
        <v>8448</v>
      </c>
      <c r="AC47" s="227">
        <f>+AC35+AC45</f>
        <v>7620</v>
      </c>
      <c r="AD47" s="227">
        <f>+AD35+AD45</f>
        <v>8655</v>
      </c>
      <c r="AE47" s="227">
        <f>+AE35+AE45</f>
        <v>9026</v>
      </c>
      <c r="AF47" s="678">
        <f>+AF35+AF45</f>
        <v>9928</v>
      </c>
    </row>
    <row r="48" spans="1:32" s="7" customFormat="1">
      <c r="A48" s="48" t="s">
        <v>186</v>
      </c>
      <c r="B48" s="154"/>
      <c r="C48" s="154"/>
      <c r="D48" s="154"/>
      <c r="E48" s="154"/>
      <c r="F48" s="154">
        <f t="shared" ref="F48:L48" si="76">+F47/F19</f>
        <v>0.19720089415881037</v>
      </c>
      <c r="G48" s="154">
        <f t="shared" si="76"/>
        <v>0.1963826704678226</v>
      </c>
      <c r="H48" s="154">
        <f t="shared" si="76"/>
        <v>0.22726192174202445</v>
      </c>
      <c r="I48" s="154">
        <f t="shared" si="76"/>
        <v>0.20097151689114595</v>
      </c>
      <c r="J48" s="154">
        <f t="shared" si="76"/>
        <v>0.20601661645211358</v>
      </c>
      <c r="K48" s="154">
        <f t="shared" si="76"/>
        <v>0.21376885654715669</v>
      </c>
      <c r="L48" s="154">
        <f t="shared" si="76"/>
        <v>0.21828933474128828</v>
      </c>
      <c r="M48" s="362">
        <f t="shared" ref="M48:V48" si="77">+M47/M19</f>
        <v>0.23435093400734569</v>
      </c>
      <c r="N48" s="362">
        <f t="shared" si="77"/>
        <v>0.20292791861378767</v>
      </c>
      <c r="O48" s="362">
        <f t="shared" si="77"/>
        <v>0.20777951524628616</v>
      </c>
      <c r="P48" s="362">
        <f t="shared" si="77"/>
        <v>0.2165991902834008</v>
      </c>
      <c r="Q48" s="362">
        <f t="shared" ref="Q48" si="78">+Q47/Q19</f>
        <v>0.20396061349244116</v>
      </c>
      <c r="R48" s="362">
        <f t="shared" si="77"/>
        <v>0.19961749940234283</v>
      </c>
      <c r="S48" s="362">
        <f t="shared" si="77"/>
        <v>0.15874201311094516</v>
      </c>
      <c r="T48" s="362">
        <f t="shared" ref="T48" si="79">+T47/T19</f>
        <v>0.18898144794559138</v>
      </c>
      <c r="U48" s="362">
        <f t="shared" si="77"/>
        <v>0.20564923459476261</v>
      </c>
      <c r="V48" s="362">
        <f t="shared" si="77"/>
        <v>0.20533415318396681</v>
      </c>
      <c r="W48" s="362">
        <f t="shared" ref="W48:AA48" si="80">+W47/W19</f>
        <v>0.21326360136558437</v>
      </c>
      <c r="X48" s="362">
        <f t="shared" si="80"/>
        <v>0.21366446233467509</v>
      </c>
      <c r="Y48" s="362">
        <f t="shared" si="80"/>
        <v>0.21162767074120475</v>
      </c>
      <c r="Z48" s="209">
        <f t="shared" si="80"/>
        <v>0.22173103769194974</v>
      </c>
      <c r="AA48" s="209">
        <f t="shared" si="80"/>
        <v>0.22062154570988493</v>
      </c>
      <c r="AB48" s="209">
        <f t="shared" ref="AB48:AD48" si="81">+AB47/AB19</f>
        <v>0.22188370016284079</v>
      </c>
      <c r="AC48" s="209">
        <f t="shared" si="81"/>
        <v>0.19024317171818045</v>
      </c>
      <c r="AD48" s="209">
        <f t="shared" si="81"/>
        <v>0.21712952509972153</v>
      </c>
      <c r="AE48" s="209">
        <f t="shared" ref="AE48:AF48" si="82">+AE47/AE19</f>
        <v>0.20814500507333272</v>
      </c>
      <c r="AF48" s="691">
        <f t="shared" si="82"/>
        <v>0.223176351579184</v>
      </c>
    </row>
    <row r="49" spans="1:32">
      <c r="A49" s="48"/>
      <c r="B49" s="156"/>
      <c r="C49" s="156"/>
      <c r="D49" s="156"/>
      <c r="E49" s="156"/>
      <c r="F49" s="156"/>
      <c r="G49" s="156"/>
      <c r="H49" s="156"/>
      <c r="I49" s="156"/>
      <c r="J49" s="156"/>
      <c r="K49" s="156"/>
      <c r="L49" s="156"/>
      <c r="M49" s="186"/>
      <c r="N49" s="186"/>
      <c r="O49" s="186"/>
      <c r="P49" s="186"/>
      <c r="Q49" s="186"/>
      <c r="R49" s="186"/>
      <c r="S49" s="186"/>
      <c r="T49" s="186"/>
      <c r="U49" s="186"/>
      <c r="V49" s="186"/>
      <c r="W49" s="186"/>
      <c r="X49" s="186"/>
      <c r="Y49" s="186"/>
      <c r="Z49" s="208"/>
      <c r="AA49" s="208"/>
      <c r="AB49" s="208"/>
      <c r="AC49" s="208"/>
      <c r="AD49" s="208"/>
      <c r="AE49" s="208"/>
      <c r="AF49" s="676"/>
    </row>
    <row r="50" spans="1:32">
      <c r="A50" s="48" t="s">
        <v>33</v>
      </c>
      <c r="B50" s="159"/>
      <c r="C50" s="159"/>
      <c r="D50" s="159"/>
      <c r="E50" s="144"/>
      <c r="F50" s="159">
        <v>-1162</v>
      </c>
      <c r="G50" s="159">
        <v>-1164</v>
      </c>
      <c r="H50" s="159">
        <v>-1225</v>
      </c>
      <c r="I50" s="144">
        <v>-1379</v>
      </c>
      <c r="J50" s="159">
        <v>-1173</v>
      </c>
      <c r="K50" s="159">
        <v>-1335</v>
      </c>
      <c r="L50" s="159">
        <v>-1269</v>
      </c>
      <c r="M50" s="187">
        <v>-731</v>
      </c>
      <c r="N50" s="187">
        <v>-1204</v>
      </c>
      <c r="O50" s="187">
        <v>-1230</v>
      </c>
      <c r="P50" s="187">
        <v>-1354</v>
      </c>
      <c r="Q50" s="187">
        <v>-1241</v>
      </c>
      <c r="R50" s="187">
        <v>-1170</v>
      </c>
      <c r="S50" s="187">
        <v>-697</v>
      </c>
      <c r="T50" s="187">
        <v>-1078</v>
      </c>
      <c r="U50" s="187">
        <v>-1097</v>
      </c>
      <c r="V50" s="187">
        <v>-1226</v>
      </c>
      <c r="W50" s="187">
        <v>-1301</v>
      </c>
      <c r="X50" s="187">
        <v>-1388</v>
      </c>
      <c r="Y50" s="187">
        <v>-1361</v>
      </c>
      <c r="Z50" s="228">
        <v>-1458</v>
      </c>
      <c r="AA50" s="228">
        <v>-1627</v>
      </c>
      <c r="AB50" s="228">
        <v>-1912</v>
      </c>
      <c r="AC50" s="228">
        <v>-1565</v>
      </c>
      <c r="AD50" s="228">
        <v>-2127</v>
      </c>
      <c r="AE50" s="228">
        <v>-2085</v>
      </c>
      <c r="AF50" s="692">
        <v>-2125</v>
      </c>
    </row>
    <row r="51" spans="1:32">
      <c r="A51" s="49"/>
      <c r="B51" s="158"/>
      <c r="C51" s="158"/>
      <c r="D51" s="158"/>
      <c r="E51" s="158"/>
      <c r="F51" s="158"/>
      <c r="G51" s="158"/>
      <c r="H51" s="158"/>
      <c r="I51" s="158"/>
      <c r="J51" s="158"/>
      <c r="K51" s="357"/>
      <c r="L51" s="357"/>
      <c r="M51" s="363"/>
      <c r="N51" s="363"/>
      <c r="O51" s="363"/>
      <c r="P51" s="363"/>
      <c r="Q51" s="363"/>
      <c r="R51" s="363"/>
      <c r="S51" s="363"/>
      <c r="T51" s="363"/>
      <c r="U51" s="363"/>
      <c r="V51" s="363"/>
      <c r="W51" s="363"/>
      <c r="X51" s="363"/>
      <c r="Y51" s="363"/>
      <c r="Z51" s="583"/>
      <c r="AA51" s="583"/>
      <c r="AB51" s="583"/>
      <c r="AC51" s="583"/>
      <c r="AD51" s="583"/>
      <c r="AE51" s="583"/>
      <c r="AF51" s="693"/>
    </row>
    <row r="52" spans="1:32" s="7" customFormat="1">
      <c r="A52" s="50" t="s">
        <v>55</v>
      </c>
      <c r="B52" s="157"/>
      <c r="C52" s="157"/>
      <c r="D52" s="157"/>
      <c r="E52" s="157"/>
      <c r="F52" s="157">
        <f t="shared" ref="F52:L52" si="83">+F47+F50</f>
        <v>2896</v>
      </c>
      <c r="G52" s="157">
        <f t="shared" si="83"/>
        <v>3038</v>
      </c>
      <c r="H52" s="157">
        <f t="shared" si="83"/>
        <v>3555</v>
      </c>
      <c r="I52" s="157">
        <f t="shared" si="83"/>
        <v>3172</v>
      </c>
      <c r="J52" s="157">
        <f t="shared" si="83"/>
        <v>3340</v>
      </c>
      <c r="K52" s="157">
        <f t="shared" si="83"/>
        <v>3894</v>
      </c>
      <c r="L52" s="157">
        <f t="shared" si="83"/>
        <v>3899</v>
      </c>
      <c r="M52" s="284">
        <f t="shared" ref="M52:V52" si="84">+M47+M50</f>
        <v>5203</v>
      </c>
      <c r="N52" s="284">
        <f t="shared" si="84"/>
        <v>3703</v>
      </c>
      <c r="O52" s="284">
        <f t="shared" si="84"/>
        <v>4085</v>
      </c>
      <c r="P52" s="284">
        <f t="shared" si="84"/>
        <v>4424</v>
      </c>
      <c r="Q52" s="284">
        <f t="shared" ref="Q52" si="85">+Q47+Q50</f>
        <v>4331</v>
      </c>
      <c r="R52" s="284">
        <f t="shared" si="84"/>
        <v>3840</v>
      </c>
      <c r="S52" s="284">
        <f t="shared" si="84"/>
        <v>3129</v>
      </c>
      <c r="T52" s="284">
        <f t="shared" ref="T52" si="86">+T47+T50</f>
        <v>3618</v>
      </c>
      <c r="U52" s="284">
        <f t="shared" si="84"/>
        <v>4196</v>
      </c>
      <c r="V52" s="284">
        <f t="shared" si="84"/>
        <v>4117</v>
      </c>
      <c r="W52" s="284">
        <f t="shared" ref="W52:AB52" si="87">+W47+W50</f>
        <v>4571</v>
      </c>
      <c r="X52" s="284">
        <f t="shared" si="87"/>
        <v>4557</v>
      </c>
      <c r="Y52" s="284">
        <f t="shared" si="87"/>
        <v>4889</v>
      </c>
      <c r="Z52" s="284">
        <f t="shared" si="87"/>
        <v>5213</v>
      </c>
      <c r="AA52" s="284">
        <f t="shared" si="87"/>
        <v>5678</v>
      </c>
      <c r="AB52" s="284">
        <f t="shared" si="87"/>
        <v>6536</v>
      </c>
      <c r="AC52" s="284">
        <f>+AC47+AC50</f>
        <v>6055</v>
      </c>
      <c r="AD52" s="284">
        <f>+AD47+AD50</f>
        <v>6528</v>
      </c>
      <c r="AE52" s="284">
        <f>+AE47+AE50</f>
        <v>6941</v>
      </c>
      <c r="AF52" s="694">
        <f>+AF47+AF50</f>
        <v>7803</v>
      </c>
    </row>
    <row r="53" spans="1:32">
      <c r="A53" s="48" t="s">
        <v>56</v>
      </c>
      <c r="B53" s="160"/>
      <c r="C53" s="160"/>
      <c r="D53" s="160"/>
      <c r="E53" s="145"/>
      <c r="F53" s="160">
        <v>1102</v>
      </c>
      <c r="G53" s="160">
        <v>1046</v>
      </c>
      <c r="H53" s="160">
        <v>879</v>
      </c>
      <c r="I53" s="145">
        <v>986</v>
      </c>
      <c r="J53" s="160">
        <v>1081</v>
      </c>
      <c r="K53" s="160">
        <v>89139</v>
      </c>
      <c r="L53" s="160">
        <v>-121</v>
      </c>
      <c r="M53" s="407">
        <v>0</v>
      </c>
      <c r="N53" s="407">
        <v>0</v>
      </c>
      <c r="O53" s="407">
        <v>0</v>
      </c>
      <c r="P53" s="407">
        <v>0</v>
      </c>
      <c r="Q53" s="407">
        <v>0</v>
      </c>
      <c r="R53" s="407">
        <v>0</v>
      </c>
      <c r="S53" s="407">
        <v>0</v>
      </c>
      <c r="T53" s="407">
        <v>0</v>
      </c>
      <c r="U53" s="407">
        <v>0</v>
      </c>
      <c r="V53" s="407">
        <v>0</v>
      </c>
      <c r="W53" s="407">
        <v>0</v>
      </c>
      <c r="X53" s="407">
        <v>0</v>
      </c>
      <c r="Y53" s="407">
        <v>0</v>
      </c>
      <c r="Z53" s="584">
        <v>0</v>
      </c>
      <c r="AA53" s="584">
        <v>0</v>
      </c>
      <c r="AB53" s="584">
        <v>0</v>
      </c>
      <c r="AC53" s="584">
        <v>0</v>
      </c>
      <c r="AD53" s="584">
        <v>0</v>
      </c>
      <c r="AE53" s="584">
        <v>0</v>
      </c>
      <c r="AF53" s="695">
        <v>0</v>
      </c>
    </row>
    <row r="54" spans="1:32" s="7" customFormat="1">
      <c r="A54" s="50" t="s">
        <v>34</v>
      </c>
      <c r="B54" s="157"/>
      <c r="C54" s="157"/>
      <c r="D54" s="157"/>
      <c r="E54" s="157"/>
      <c r="F54" s="157">
        <f t="shared" ref="F54:K54" si="88">+F52+F53</f>
        <v>3998</v>
      </c>
      <c r="G54" s="157">
        <f t="shared" si="88"/>
        <v>4084</v>
      </c>
      <c r="H54" s="157">
        <f t="shared" si="88"/>
        <v>4434</v>
      </c>
      <c r="I54" s="284">
        <f t="shared" si="88"/>
        <v>4158</v>
      </c>
      <c r="J54" s="157">
        <f t="shared" si="88"/>
        <v>4421</v>
      </c>
      <c r="K54" s="157">
        <f t="shared" si="88"/>
        <v>93033</v>
      </c>
      <c r="L54" s="157">
        <f t="shared" ref="L54:Q54" si="89">+L52+L53</f>
        <v>3778</v>
      </c>
      <c r="M54" s="284">
        <f t="shared" si="89"/>
        <v>5203</v>
      </c>
      <c r="N54" s="284">
        <f t="shared" si="89"/>
        <v>3703</v>
      </c>
      <c r="O54" s="284">
        <f t="shared" si="89"/>
        <v>4085</v>
      </c>
      <c r="P54" s="284">
        <f t="shared" si="89"/>
        <v>4424</v>
      </c>
      <c r="Q54" s="284">
        <f t="shared" si="89"/>
        <v>4331</v>
      </c>
      <c r="R54" s="284">
        <f t="shared" ref="R54:V54" si="90">+R52+R53</f>
        <v>3840</v>
      </c>
      <c r="S54" s="284">
        <f t="shared" si="90"/>
        <v>3129</v>
      </c>
      <c r="T54" s="284">
        <f t="shared" ref="T54" si="91">+T52+T53</f>
        <v>3618</v>
      </c>
      <c r="U54" s="284">
        <f t="shared" si="90"/>
        <v>4196</v>
      </c>
      <c r="V54" s="284">
        <f t="shared" si="90"/>
        <v>4117</v>
      </c>
      <c r="W54" s="284">
        <f t="shared" ref="W54:Y54" si="92">+W52+W53</f>
        <v>4571</v>
      </c>
      <c r="X54" s="284">
        <f t="shared" si="92"/>
        <v>4557</v>
      </c>
      <c r="Y54" s="284">
        <f t="shared" si="92"/>
        <v>4889</v>
      </c>
      <c r="Z54" s="227">
        <f t="shared" ref="Z54" si="93">+Z52+Z53</f>
        <v>5213</v>
      </c>
      <c r="AA54" s="227">
        <f>+AA52+AA53</f>
        <v>5678</v>
      </c>
      <c r="AB54" s="227">
        <f t="shared" ref="AB54:AD54" si="94">+AB52+AB53</f>
        <v>6536</v>
      </c>
      <c r="AC54" s="227">
        <f t="shared" si="94"/>
        <v>6055</v>
      </c>
      <c r="AD54" s="227">
        <f t="shared" si="94"/>
        <v>6528</v>
      </c>
      <c r="AE54" s="227">
        <f t="shared" ref="AE54" si="95">+AE52+AE53</f>
        <v>6941</v>
      </c>
      <c r="AF54" s="678">
        <v>7803</v>
      </c>
    </row>
    <row r="55" spans="1:32" s="7" customFormat="1">
      <c r="A55" s="48" t="s">
        <v>35</v>
      </c>
      <c r="B55" s="154"/>
      <c r="C55" s="154"/>
      <c r="D55" s="154"/>
      <c r="E55" s="154"/>
      <c r="F55" s="154">
        <f t="shared" ref="F55:L55" si="96">+F52/F19</f>
        <v>0.14073282145981145</v>
      </c>
      <c r="G55" s="154">
        <f>+G52/G19</f>
        <v>0.14198252091414684</v>
      </c>
      <c r="H55" s="154">
        <f t="shared" si="96"/>
        <v>0.16902011125374411</v>
      </c>
      <c r="I55" s="154">
        <f t="shared" si="96"/>
        <v>0.14007507175977038</v>
      </c>
      <c r="J55" s="154">
        <f>+J52/J19</f>
        <v>0.15246964302017713</v>
      </c>
      <c r="K55" s="154">
        <f t="shared" si="96"/>
        <v>0.15919218347573688</v>
      </c>
      <c r="L55" s="154">
        <f t="shared" si="96"/>
        <v>0.164688489968321</v>
      </c>
      <c r="M55" s="362">
        <f t="shared" ref="M55:V55" si="97">+M52/M19</f>
        <v>0.20548161604991905</v>
      </c>
      <c r="N55" s="362">
        <f t="shared" si="97"/>
        <v>0.15313676026632481</v>
      </c>
      <c r="O55" s="362">
        <f t="shared" si="97"/>
        <v>0.15969507427677873</v>
      </c>
      <c r="P55" s="362">
        <f t="shared" si="97"/>
        <v>0.16584195531563953</v>
      </c>
      <c r="Q55" s="362">
        <f t="shared" ref="Q55" si="98">+Q52/Q19</f>
        <v>0.1585343533804312</v>
      </c>
      <c r="R55" s="362">
        <f t="shared" si="97"/>
        <v>0.15300023906287352</v>
      </c>
      <c r="S55" s="362">
        <f t="shared" si="97"/>
        <v>0.12982325118247448</v>
      </c>
      <c r="T55" s="362">
        <f t="shared" ref="T55" si="99">+T52/T19</f>
        <v>0.14559942049981892</v>
      </c>
      <c r="U55" s="362">
        <f t="shared" si="97"/>
        <v>0.16302743025876137</v>
      </c>
      <c r="V55" s="362">
        <f t="shared" si="97"/>
        <v>0.15821836209215634</v>
      </c>
      <c r="W55" s="362">
        <f t="shared" ref="W55:AA55" si="100">+W52/W19</f>
        <v>0.16601292946902013</v>
      </c>
      <c r="X55" s="362">
        <f t="shared" si="100"/>
        <v>0.16377947096032203</v>
      </c>
      <c r="Y55" s="362">
        <f t="shared" si="100"/>
        <v>0.1655436291606</v>
      </c>
      <c r="Z55" s="209">
        <f t="shared" si="100"/>
        <v>0.17326995944957788</v>
      </c>
      <c r="AA55" s="209">
        <f t="shared" si="100"/>
        <v>0.17148379692549304</v>
      </c>
      <c r="AB55" s="209">
        <f t="shared" ref="AB55:AD55" si="101">+AB52/AB19</f>
        <v>0.1716657036297736</v>
      </c>
      <c r="AC55" s="209">
        <f t="shared" si="101"/>
        <v>0.15117091925900034</v>
      </c>
      <c r="AD55" s="209">
        <f t="shared" si="101"/>
        <v>0.16376909761420938</v>
      </c>
      <c r="AE55" s="209">
        <f t="shared" ref="AE55:AF55" si="102">+AE52/AE19</f>
        <v>0.16006364726501246</v>
      </c>
      <c r="AF55" s="691">
        <f t="shared" si="102"/>
        <v>0.1754074407103518</v>
      </c>
    </row>
    <row r="56" spans="1:32" s="7" customFormat="1">
      <c r="A56" s="48" t="s">
        <v>90</v>
      </c>
      <c r="B56" s="156"/>
      <c r="C56" s="156"/>
      <c r="D56" s="156"/>
      <c r="E56" s="144"/>
      <c r="F56" s="186">
        <v>3992</v>
      </c>
      <c r="G56" s="186">
        <v>4079</v>
      </c>
      <c r="H56" s="186">
        <v>4429</v>
      </c>
      <c r="I56" s="208">
        <v>4152</v>
      </c>
      <c r="J56" s="186">
        <v>4415</v>
      </c>
      <c r="K56" s="186">
        <v>92774</v>
      </c>
      <c r="L56" s="186">
        <v>3775</v>
      </c>
      <c r="M56" s="186">
        <v>5200</v>
      </c>
      <c r="N56" s="186">
        <v>3698</v>
      </c>
      <c r="O56" s="186">
        <v>4080</v>
      </c>
      <c r="P56" s="186">
        <v>4418</v>
      </c>
      <c r="Q56" s="186">
        <v>4326</v>
      </c>
      <c r="R56" s="186">
        <v>3836</v>
      </c>
      <c r="S56" s="186">
        <v>3129</v>
      </c>
      <c r="T56" s="186">
        <v>3618</v>
      </c>
      <c r="U56" s="186">
        <v>4196</v>
      </c>
      <c r="V56" s="186">
        <v>4115</v>
      </c>
      <c r="W56" s="186">
        <v>4569</v>
      </c>
      <c r="X56" s="186">
        <v>4557</v>
      </c>
      <c r="Y56" s="186">
        <v>4889</v>
      </c>
      <c r="Z56" s="208">
        <v>5213</v>
      </c>
      <c r="AA56" s="208">
        <v>5678</v>
      </c>
      <c r="AB56" s="208">
        <v>6533</v>
      </c>
      <c r="AC56" s="208">
        <v>6053</v>
      </c>
      <c r="AD56" s="208">
        <v>6523</v>
      </c>
      <c r="AE56" s="208">
        <v>6940</v>
      </c>
      <c r="AF56" s="676">
        <v>7798</v>
      </c>
    </row>
    <row r="57" spans="1:32" s="7" customFormat="1">
      <c r="A57" s="48" t="s">
        <v>89</v>
      </c>
      <c r="B57" s="156"/>
      <c r="C57" s="156"/>
      <c r="D57" s="156"/>
      <c r="E57" s="144"/>
      <c r="F57" s="186">
        <v>6</v>
      </c>
      <c r="G57" s="186">
        <v>5</v>
      </c>
      <c r="H57" s="186">
        <v>5</v>
      </c>
      <c r="I57" s="208">
        <v>6</v>
      </c>
      <c r="J57" s="186">
        <v>6</v>
      </c>
      <c r="K57" s="186">
        <v>259</v>
      </c>
      <c r="L57" s="186">
        <v>3</v>
      </c>
      <c r="M57" s="186">
        <v>3</v>
      </c>
      <c r="N57" s="186">
        <v>5</v>
      </c>
      <c r="O57" s="186">
        <v>5</v>
      </c>
      <c r="P57" s="186">
        <v>6</v>
      </c>
      <c r="Q57" s="186">
        <v>5</v>
      </c>
      <c r="R57" s="186">
        <v>4</v>
      </c>
      <c r="S57" s="186">
        <v>0</v>
      </c>
      <c r="T57" s="186">
        <v>0</v>
      </c>
      <c r="U57" s="186">
        <v>0</v>
      </c>
      <c r="V57" s="186">
        <v>2</v>
      </c>
      <c r="W57" s="186">
        <v>2</v>
      </c>
      <c r="X57" s="186">
        <v>0</v>
      </c>
      <c r="Y57" s="186">
        <v>0</v>
      </c>
      <c r="Z57" s="186">
        <v>0</v>
      </c>
      <c r="AA57" s="186">
        <v>0</v>
      </c>
      <c r="AB57" s="208">
        <v>3</v>
      </c>
      <c r="AC57" s="208">
        <v>2</v>
      </c>
      <c r="AD57" s="208">
        <v>5</v>
      </c>
      <c r="AE57" s="208">
        <v>1</v>
      </c>
      <c r="AF57" s="676">
        <v>5</v>
      </c>
    </row>
    <row r="58" spans="1:32" s="7" customFormat="1">
      <c r="A58" s="50"/>
      <c r="B58" s="219"/>
      <c r="C58" s="54"/>
      <c r="D58" s="54"/>
      <c r="E58" s="54"/>
      <c r="F58" s="219"/>
      <c r="G58" s="54"/>
      <c r="H58" s="54"/>
      <c r="I58" s="54"/>
      <c r="J58" s="219"/>
      <c r="K58" s="219"/>
      <c r="L58" s="219"/>
      <c r="M58" s="364"/>
      <c r="N58" s="364"/>
      <c r="O58" s="364"/>
      <c r="P58" s="364"/>
      <c r="Q58" s="364"/>
      <c r="R58" s="364"/>
      <c r="S58" s="364"/>
      <c r="T58" s="364"/>
      <c r="U58" s="364"/>
      <c r="V58" s="364"/>
      <c r="W58" s="364"/>
      <c r="X58" s="364"/>
      <c r="Y58" s="364"/>
      <c r="Z58" s="364"/>
      <c r="AA58" s="364"/>
      <c r="AB58" s="364"/>
      <c r="AC58" s="364"/>
      <c r="AD58" s="364"/>
      <c r="AE58" s="364"/>
      <c r="AF58" s="696"/>
    </row>
    <row r="59" spans="1:32">
      <c r="A59" s="49" t="s">
        <v>181</v>
      </c>
      <c r="B59" s="161"/>
      <c r="C59" s="161"/>
      <c r="D59" s="161"/>
      <c r="E59" s="161"/>
      <c r="F59" s="161">
        <f t="shared" ref="F59:L59" si="103">SUM(F60:F64)</f>
        <v>-122</v>
      </c>
      <c r="G59" s="161">
        <f t="shared" si="103"/>
        <v>-133</v>
      </c>
      <c r="H59" s="161">
        <f t="shared" si="103"/>
        <v>336</v>
      </c>
      <c r="I59" s="161">
        <f t="shared" si="103"/>
        <v>-157</v>
      </c>
      <c r="J59" s="161">
        <f t="shared" si="103"/>
        <v>54</v>
      </c>
      <c r="K59" s="161">
        <f t="shared" si="103"/>
        <v>-55</v>
      </c>
      <c r="L59" s="161">
        <f t="shared" si="103"/>
        <v>-59</v>
      </c>
      <c r="M59" s="358">
        <f t="shared" ref="M59:P59" si="104">SUM(M60:M64)</f>
        <v>112</v>
      </c>
      <c r="N59" s="358">
        <f t="shared" si="104"/>
        <v>-214</v>
      </c>
      <c r="O59" s="358">
        <f t="shared" si="104"/>
        <v>-243</v>
      </c>
      <c r="P59" s="358">
        <f t="shared" si="104"/>
        <v>-37</v>
      </c>
      <c r="Q59" s="358">
        <f t="shared" ref="Q59:AB59" si="105">SUM(Q60:Q64)</f>
        <v>-286</v>
      </c>
      <c r="R59" s="358">
        <f t="shared" si="105"/>
        <v>25</v>
      </c>
      <c r="S59" s="358">
        <f t="shared" si="105"/>
        <v>-587</v>
      </c>
      <c r="T59" s="358">
        <f t="shared" si="105"/>
        <v>-261</v>
      </c>
      <c r="U59" s="358">
        <f t="shared" si="105"/>
        <v>-29</v>
      </c>
      <c r="V59" s="358">
        <f t="shared" si="105"/>
        <v>-262</v>
      </c>
      <c r="W59" s="358">
        <f t="shared" si="105"/>
        <v>-102</v>
      </c>
      <c r="X59" s="358">
        <f t="shared" si="105"/>
        <v>-109</v>
      </c>
      <c r="Y59" s="358">
        <f t="shared" si="105"/>
        <v>-214</v>
      </c>
      <c r="Z59" s="358">
        <f t="shared" si="105"/>
        <v>224</v>
      </c>
      <c r="AA59" s="358">
        <f t="shared" si="105"/>
        <v>237</v>
      </c>
      <c r="AB59" s="358">
        <f t="shared" si="105"/>
        <v>-91</v>
      </c>
      <c r="AC59" s="358">
        <f>SUM(AC60:AC64)</f>
        <v>-219</v>
      </c>
      <c r="AD59" s="358">
        <f>SUM(AD60:AD64)</f>
        <v>36</v>
      </c>
      <c r="AE59" s="358">
        <f>SUM(AE60:AE64)</f>
        <v>-299</v>
      </c>
      <c r="AF59" s="697">
        <f>SUM(AF60:AF64)</f>
        <v>7</v>
      </c>
    </row>
    <row r="60" spans="1:32" outlineLevel="1">
      <c r="A60" s="48" t="s">
        <v>2</v>
      </c>
      <c r="B60" s="142"/>
      <c r="C60" s="142"/>
      <c r="D60" s="142"/>
      <c r="E60" s="142"/>
      <c r="F60" s="142"/>
      <c r="G60" s="142"/>
      <c r="H60" s="142"/>
      <c r="I60" s="142"/>
      <c r="J60" s="142"/>
      <c r="K60" s="142"/>
      <c r="L60" s="142"/>
      <c r="M60" s="286"/>
      <c r="N60" s="286"/>
      <c r="O60" s="286"/>
      <c r="P60" s="286"/>
      <c r="Q60" s="286"/>
      <c r="R60" s="286"/>
      <c r="S60" s="286"/>
      <c r="T60" s="286"/>
      <c r="U60" s="286"/>
      <c r="V60" s="286"/>
      <c r="W60" s="286"/>
      <c r="X60" s="286"/>
      <c r="Y60" s="286"/>
      <c r="Z60" s="286"/>
      <c r="AA60" s="286"/>
      <c r="AB60" s="286"/>
      <c r="AC60" s="286"/>
      <c r="AD60" s="286"/>
      <c r="AE60" s="286"/>
      <c r="AF60" s="698"/>
    </row>
    <row r="61" spans="1:32" outlineLevel="1">
      <c r="A61" s="48" t="s">
        <v>191</v>
      </c>
      <c r="B61" s="142"/>
      <c r="C61" s="142"/>
      <c r="D61" s="142"/>
      <c r="E61" s="142"/>
      <c r="F61" s="142"/>
      <c r="G61" s="142"/>
      <c r="H61" s="286"/>
      <c r="I61" s="286"/>
      <c r="J61" s="142"/>
      <c r="K61" s="142"/>
      <c r="L61" s="142"/>
      <c r="M61" s="286"/>
      <c r="N61" s="286"/>
      <c r="O61" s="286"/>
      <c r="P61" s="286"/>
      <c r="Q61" s="286"/>
      <c r="R61" s="286"/>
      <c r="S61" s="286">
        <v>-300</v>
      </c>
      <c r="T61" s="286"/>
      <c r="U61" s="286"/>
      <c r="V61" s="286"/>
      <c r="W61" s="286"/>
      <c r="X61" s="286"/>
      <c r="Y61" s="286"/>
      <c r="Z61" s="286"/>
      <c r="AA61" s="286"/>
      <c r="AB61" s="286"/>
      <c r="AC61" s="286"/>
      <c r="AD61" s="286"/>
      <c r="AE61" s="286"/>
      <c r="AF61" s="698"/>
    </row>
    <row r="62" spans="1:32" outlineLevel="1">
      <c r="A62" s="48" t="s">
        <v>3</v>
      </c>
      <c r="B62" s="142"/>
      <c r="C62" s="142"/>
      <c r="D62" s="143"/>
      <c r="E62" s="143"/>
      <c r="F62" s="142"/>
      <c r="G62" s="142"/>
      <c r="H62" s="226">
        <v>380</v>
      </c>
      <c r="I62" s="226"/>
      <c r="J62" s="142"/>
      <c r="K62" s="142"/>
      <c r="L62" s="142"/>
      <c r="M62" s="286"/>
      <c r="N62" s="286">
        <v>-22</v>
      </c>
      <c r="O62" s="286">
        <v>-30</v>
      </c>
      <c r="P62" s="286"/>
      <c r="Q62" s="286">
        <v>-65</v>
      </c>
      <c r="R62" s="286">
        <v>-30</v>
      </c>
      <c r="S62" s="286"/>
      <c r="T62" s="226">
        <v>-160</v>
      </c>
      <c r="U62" s="226"/>
      <c r="V62" s="226"/>
      <c r="W62" s="226"/>
      <c r="X62" s="226"/>
      <c r="Y62" s="226"/>
      <c r="Z62" s="226"/>
      <c r="AA62" s="226"/>
      <c r="AB62" s="226"/>
      <c r="AC62" s="226"/>
      <c r="AD62" s="226"/>
      <c r="AE62" s="226"/>
      <c r="AF62" s="699"/>
    </row>
    <row r="63" spans="1:32" outlineLevel="1">
      <c r="A63" s="48" t="s">
        <v>193</v>
      </c>
      <c r="B63" s="142"/>
      <c r="C63" s="142"/>
      <c r="D63" s="143"/>
      <c r="E63" s="143"/>
      <c r="F63" s="142"/>
      <c r="G63" s="142"/>
      <c r="H63" s="226"/>
      <c r="I63" s="226">
        <v>-30</v>
      </c>
      <c r="J63" s="142">
        <v>109</v>
      </c>
      <c r="K63" s="142"/>
      <c r="L63" s="142"/>
      <c r="M63" s="286"/>
      <c r="N63" s="286"/>
      <c r="O63" s="286"/>
      <c r="P63" s="286"/>
      <c r="Q63" s="286"/>
      <c r="R63" s="286"/>
      <c r="S63" s="286">
        <v>-50</v>
      </c>
      <c r="T63" s="286"/>
      <c r="U63" s="286"/>
      <c r="V63" s="286"/>
      <c r="W63" s="286"/>
      <c r="X63" s="286"/>
      <c r="Y63" s="286"/>
      <c r="Z63" s="286"/>
      <c r="AA63" s="286"/>
      <c r="AB63" s="286"/>
      <c r="AC63" s="286"/>
      <c r="AD63" s="286"/>
      <c r="AE63" s="286"/>
      <c r="AF63" s="698"/>
    </row>
    <row r="64" spans="1:32" outlineLevel="1">
      <c r="A64" s="49" t="s">
        <v>5</v>
      </c>
      <c r="B64" s="166"/>
      <c r="C64" s="166"/>
      <c r="D64" s="244"/>
      <c r="E64" s="244"/>
      <c r="F64" s="166">
        <v>-122</v>
      </c>
      <c r="G64" s="166">
        <v>-133</v>
      </c>
      <c r="H64" s="311">
        <v>-44</v>
      </c>
      <c r="I64" s="311">
        <v>-127</v>
      </c>
      <c r="J64" s="161">
        <v>-55</v>
      </c>
      <c r="K64" s="161">
        <v>-55</v>
      </c>
      <c r="L64" s="161">
        <v>-59</v>
      </c>
      <c r="M64" s="358">
        <v>112</v>
      </c>
      <c r="N64" s="358">
        <v>-192</v>
      </c>
      <c r="O64" s="358">
        <v>-213</v>
      </c>
      <c r="P64" s="358">
        <v>-37</v>
      </c>
      <c r="Q64" s="358">
        <v>-221</v>
      </c>
      <c r="R64" s="229">
        <v>55</v>
      </c>
      <c r="S64" s="229">
        <v>-237</v>
      </c>
      <c r="T64" s="229">
        <v>-101</v>
      </c>
      <c r="U64" s="229">
        <v>-29</v>
      </c>
      <c r="V64" s="229">
        <v>-262</v>
      </c>
      <c r="W64" s="229">
        <v>-102</v>
      </c>
      <c r="X64" s="229">
        <v>-109</v>
      </c>
      <c r="Y64" s="229">
        <v>-214</v>
      </c>
      <c r="Z64" s="229">
        <v>224</v>
      </c>
      <c r="AA64" s="229">
        <v>237</v>
      </c>
      <c r="AB64" s="229">
        <v>-91</v>
      </c>
      <c r="AC64" s="229">
        <v>-219</v>
      </c>
      <c r="AD64" s="229">
        <v>36</v>
      </c>
      <c r="AE64" s="229">
        <v>-299</v>
      </c>
      <c r="AF64" s="681">
        <v>7</v>
      </c>
    </row>
    <row r="65" spans="1:32">
      <c r="A65" s="48" t="s">
        <v>36</v>
      </c>
      <c r="B65" s="142"/>
      <c r="C65" s="142"/>
      <c r="D65" s="142"/>
      <c r="E65" s="142"/>
      <c r="F65" s="142">
        <f t="shared" ref="F65:K65" si="106">+F35-F60-F61-F63-F62-F64</f>
        <v>4412</v>
      </c>
      <c r="G65" s="156">
        <f t="shared" si="106"/>
        <v>4730</v>
      </c>
      <c r="H65" s="286">
        <f t="shared" si="106"/>
        <v>4666</v>
      </c>
      <c r="I65" s="286">
        <f t="shared" si="106"/>
        <v>5016</v>
      </c>
      <c r="J65" s="156">
        <f t="shared" si="106"/>
        <v>4779</v>
      </c>
      <c r="K65" s="156">
        <f t="shared" si="106"/>
        <v>5485</v>
      </c>
      <c r="L65" s="156">
        <f t="shared" ref="L65:O65" si="107">+L35-L60-L61-L63-L62-L64</f>
        <v>5322</v>
      </c>
      <c r="M65" s="186">
        <f t="shared" si="107"/>
        <v>5549</v>
      </c>
      <c r="N65" s="186">
        <f t="shared" si="107"/>
        <v>5262</v>
      </c>
      <c r="O65" s="186">
        <f t="shared" si="107"/>
        <v>5622</v>
      </c>
      <c r="P65" s="186">
        <f t="shared" ref="P65:S65" si="108">+P35-P60-P61-P63-P62-P64</f>
        <v>5880</v>
      </c>
      <c r="Q65" s="186">
        <f t="shared" si="108"/>
        <v>5913</v>
      </c>
      <c r="R65" s="186">
        <f t="shared" si="108"/>
        <v>5099</v>
      </c>
      <c r="S65" s="186">
        <f t="shared" si="108"/>
        <v>4476</v>
      </c>
      <c r="T65" s="186">
        <f t="shared" ref="T65" si="109">+T35-T60-T61-T63-T62-T64</f>
        <v>5021</v>
      </c>
      <c r="U65" s="186">
        <f t="shared" ref="U65:Z65" si="110">+U35-U60-U61-U63-U62-U64</f>
        <v>5402</v>
      </c>
      <c r="V65" s="186">
        <f t="shared" si="110"/>
        <v>5649</v>
      </c>
      <c r="W65" s="186">
        <f t="shared" si="110"/>
        <v>6026</v>
      </c>
      <c r="X65" s="186">
        <f t="shared" si="110"/>
        <v>6109</v>
      </c>
      <c r="Y65" s="186">
        <f t="shared" si="110"/>
        <v>6462</v>
      </c>
      <c r="Z65" s="186">
        <f t="shared" si="110"/>
        <v>6525</v>
      </c>
      <c r="AA65" s="186">
        <f t="shared" ref="AA65:AF65" si="111">+AA35-AA60-AA61-AA63-AA62-AA64</f>
        <v>7042</v>
      </c>
      <c r="AB65" s="186">
        <f t="shared" si="111"/>
        <v>8469</v>
      </c>
      <c r="AC65" s="186">
        <f t="shared" si="111"/>
        <v>8029</v>
      </c>
      <c r="AD65" s="186">
        <f t="shared" si="111"/>
        <v>8663</v>
      </c>
      <c r="AE65" s="186">
        <f t="shared" si="111"/>
        <v>9488</v>
      </c>
      <c r="AF65" s="686">
        <f t="shared" si="111"/>
        <v>10110</v>
      </c>
    </row>
    <row r="66" spans="1:32">
      <c r="A66" s="50"/>
      <c r="B66" s="157"/>
      <c r="C66" s="157"/>
      <c r="D66" s="157"/>
      <c r="E66" s="157"/>
      <c r="F66" s="157"/>
      <c r="G66" s="157"/>
      <c r="H66" s="157"/>
      <c r="I66" s="157"/>
      <c r="J66" s="157"/>
      <c r="K66" s="157"/>
      <c r="L66" s="157"/>
      <c r="M66" s="284"/>
      <c r="N66" s="284"/>
      <c r="O66" s="284"/>
      <c r="P66" s="284"/>
      <c r="Q66" s="284"/>
      <c r="R66" s="284"/>
      <c r="S66" s="284"/>
      <c r="T66" s="284"/>
      <c r="U66" s="284"/>
      <c r="V66" s="284"/>
      <c r="W66" s="284"/>
      <c r="X66" s="284"/>
      <c r="Y66" s="284"/>
      <c r="Z66" s="284"/>
      <c r="AA66" s="284"/>
      <c r="AB66" s="284"/>
      <c r="AC66" s="284"/>
      <c r="AD66" s="284"/>
      <c r="AE66" s="284"/>
      <c r="AF66" s="694"/>
    </row>
    <row r="67" spans="1:32">
      <c r="A67" s="49" t="s">
        <v>37</v>
      </c>
      <c r="B67" s="162"/>
      <c r="C67" s="162"/>
      <c r="D67" s="236"/>
      <c r="E67" s="236"/>
      <c r="F67" s="162"/>
      <c r="G67" s="162"/>
      <c r="H67" s="236"/>
      <c r="I67" s="236"/>
      <c r="J67" s="162"/>
      <c r="K67" s="162"/>
      <c r="L67" s="162"/>
      <c r="M67" s="287"/>
      <c r="N67" s="287"/>
      <c r="O67" s="287"/>
      <c r="P67" s="287"/>
      <c r="Q67" s="287"/>
      <c r="R67" s="287"/>
      <c r="S67" s="287"/>
      <c r="T67" s="287"/>
      <c r="U67" s="287"/>
      <c r="V67" s="287"/>
      <c r="W67" s="287"/>
      <c r="X67" s="287"/>
      <c r="Y67" s="287"/>
      <c r="Z67" s="287"/>
      <c r="AA67" s="287"/>
      <c r="AB67" s="287"/>
      <c r="AC67" s="287"/>
      <c r="AD67" s="287"/>
      <c r="AE67" s="287"/>
      <c r="AF67" s="700"/>
    </row>
    <row r="68" spans="1:32" outlineLevel="1">
      <c r="A68" s="48" t="s">
        <v>2</v>
      </c>
      <c r="B68" s="163"/>
      <c r="C68" s="163"/>
      <c r="D68" s="163"/>
      <c r="E68" s="163"/>
      <c r="F68" s="163">
        <f t="shared" ref="F68:K71" si="112">(F29-F60)/F14</f>
        <v>0.22982304704359086</v>
      </c>
      <c r="G68" s="163">
        <f t="shared" si="112"/>
        <v>0.23140581359263473</v>
      </c>
      <c r="H68" s="163">
        <f t="shared" si="112"/>
        <v>0.2329355108877722</v>
      </c>
      <c r="I68" s="163">
        <f t="shared" si="112"/>
        <v>0.22707674619143431</v>
      </c>
      <c r="J68" s="163">
        <f>(J29-J60)/J14</f>
        <v>0.2310220852593734</v>
      </c>
      <c r="K68" s="163">
        <f t="shared" si="112"/>
        <v>0.23415586721107759</v>
      </c>
      <c r="L68" s="163">
        <f t="shared" ref="L68:M71" si="113">(L29-L60)/L14</f>
        <v>0.23666696246339516</v>
      </c>
      <c r="M68" s="288">
        <f t="shared" si="113"/>
        <v>0.23149888907878996</v>
      </c>
      <c r="N68" s="288">
        <f t="shared" ref="N68:Q68" si="114">(N29-N60)/N14</f>
        <v>0.22970957269456874</v>
      </c>
      <c r="O68" s="288">
        <f t="shared" ref="O68" si="115">(O29-O60)/O14</f>
        <v>0.23158510105227995</v>
      </c>
      <c r="P68" s="288">
        <f t="shared" si="114"/>
        <v>0.2352606789020627</v>
      </c>
      <c r="Q68" s="288">
        <f t="shared" si="114"/>
        <v>0.23093405285294819</v>
      </c>
      <c r="R68" s="288">
        <f t="shared" ref="R68:V68" si="116">(R29-R60)/R14</f>
        <v>0.21746634449430446</v>
      </c>
      <c r="S68" s="288">
        <f t="shared" si="116"/>
        <v>0.21429197720298115</v>
      </c>
      <c r="T68" s="288">
        <f t="shared" si="116"/>
        <v>0.22952060555088311</v>
      </c>
      <c r="U68" s="288">
        <f t="shared" si="116"/>
        <v>0.23822914992768762</v>
      </c>
      <c r="V68" s="288">
        <f t="shared" si="116"/>
        <v>0.23693803159173754</v>
      </c>
      <c r="W68" s="288">
        <f t="shared" ref="W68:X68" si="117">(W29-W60)/W14</f>
        <v>0.23878152636750738</v>
      </c>
      <c r="X68" s="288">
        <f t="shared" si="117"/>
        <v>0.24132270168855535</v>
      </c>
      <c r="Y68" s="288">
        <f t="shared" ref="Y68" si="118">(Y29-Y60)/Y14</f>
        <v>0.23920493488690883</v>
      </c>
      <c r="Z68" s="288">
        <f t="shared" ref="Y68:Z69" si="119">(Z29-Z60)/Z14</f>
        <v>0.23825629462608042</v>
      </c>
      <c r="AA68" s="288">
        <f t="shared" ref="AA68:AB68" si="120">(AA29-AA60)/AA14</f>
        <v>0.22853544188650199</v>
      </c>
      <c r="AB68" s="288">
        <f t="shared" si="120"/>
        <v>0.24198571166880381</v>
      </c>
      <c r="AC68" s="288">
        <f t="shared" ref="AC68:AD68" si="121">(AC29-AC60)/AC14</f>
        <v>0.23564530289727831</v>
      </c>
      <c r="AD68" s="288">
        <f t="shared" si="121"/>
        <v>0.24075544464609799</v>
      </c>
      <c r="AE68" s="288">
        <f>(AE29-AE60)/AE14</f>
        <v>0.24043010752688171</v>
      </c>
      <c r="AF68" s="701">
        <f>(AF29-AF60)/AF14</f>
        <v>0.24911506694710922</v>
      </c>
    </row>
    <row r="69" spans="1:32" outlineLevel="1">
      <c r="A69" s="48" t="s">
        <v>191</v>
      </c>
      <c r="B69" s="163"/>
      <c r="C69" s="163"/>
      <c r="D69" s="52"/>
      <c r="E69" s="52"/>
      <c r="F69" s="163">
        <f t="shared" si="112"/>
        <v>0.24742268041237114</v>
      </c>
      <c r="G69" s="163">
        <f t="shared" si="112"/>
        <v>0.25026221942521504</v>
      </c>
      <c r="H69" s="52">
        <f t="shared" si="112"/>
        <v>0.2534707614640303</v>
      </c>
      <c r="I69" s="52">
        <f t="shared" si="112"/>
        <v>0.25817555938037867</v>
      </c>
      <c r="J69" s="163">
        <f>(J30-J61)/J15</f>
        <v>0.24586108468125595</v>
      </c>
      <c r="K69" s="163">
        <f t="shared" si="112"/>
        <v>0.25766550522648085</v>
      </c>
      <c r="L69" s="163">
        <f t="shared" si="113"/>
        <v>0.2494309559939302</v>
      </c>
      <c r="M69" s="288">
        <f t="shared" si="113"/>
        <v>0.25017421602787454</v>
      </c>
      <c r="N69" s="288">
        <f t="shared" ref="N69:Q69" si="122">(N30-N61)/N15</f>
        <v>0.2459546925566343</v>
      </c>
      <c r="O69" s="288">
        <f t="shared" ref="O69" si="123">(O30-O61)/O15</f>
        <v>0.2479646017699115</v>
      </c>
      <c r="P69" s="288">
        <f t="shared" si="122"/>
        <v>0.24692975274275422</v>
      </c>
      <c r="Q69" s="288">
        <f t="shared" si="122"/>
        <v>0.24253048780487804</v>
      </c>
      <c r="R69" s="288">
        <f t="shared" ref="R69" si="124">(R30-R61)/R15</f>
        <v>0.24305893813930832</v>
      </c>
      <c r="S69" s="288">
        <f t="shared" ref="S69:U70" si="125">(S30-S61)/S15</f>
        <v>0.241469013006886</v>
      </c>
      <c r="T69" s="288">
        <f t="shared" ref="T69" si="126">(T30-T61)/T15</f>
        <v>0.22840755735492577</v>
      </c>
      <c r="U69" s="288">
        <f t="shared" si="125"/>
        <v>0.22925944252020453</v>
      </c>
      <c r="V69" s="288">
        <f t="shared" ref="V69:X69" si="127">(V30-V61)/V15</f>
        <v>0.24897179788484136</v>
      </c>
      <c r="W69" s="288">
        <f t="shared" ref="W69" si="128">(W30-W61)/W15</f>
        <v>0.24778393351800554</v>
      </c>
      <c r="X69" s="288">
        <f t="shared" si="127"/>
        <v>0.24113670851151883</v>
      </c>
      <c r="Y69" s="288">
        <f t="shared" si="119"/>
        <v>0.23092420045328632</v>
      </c>
      <c r="Z69" s="288">
        <f t="shared" si="119"/>
        <v>0.22728939968211273</v>
      </c>
      <c r="AA69" s="288">
        <f t="shared" ref="AA69:AB69" si="129">(AA30-AA61)/AA15</f>
        <v>0.22742367434386718</v>
      </c>
      <c r="AB69" s="288">
        <f t="shared" si="129"/>
        <v>0.23040534273258512</v>
      </c>
      <c r="AC69" s="288">
        <f t="shared" ref="AC69:AD69" si="130">(AC30-AC61)/AC15</f>
        <v>0.18232199887281608</v>
      </c>
      <c r="AD69" s="288">
        <f t="shared" si="130"/>
        <v>0.22704975473020322</v>
      </c>
      <c r="AE69" s="288">
        <f t="shared" ref="AE69:AF69" si="131">(AE30-AE61)/AE15</f>
        <v>0.22949317202822839</v>
      </c>
      <c r="AF69" s="701">
        <f t="shared" si="131"/>
        <v>0.22819848176263655</v>
      </c>
    </row>
    <row r="70" spans="1:32" outlineLevel="1">
      <c r="A70" s="48" t="s">
        <v>3</v>
      </c>
      <c r="B70" s="163"/>
      <c r="C70" s="163"/>
      <c r="D70" s="52"/>
      <c r="E70" s="52"/>
      <c r="F70" s="163">
        <f t="shared" si="112"/>
        <v>0.22522068095838588</v>
      </c>
      <c r="G70" s="163">
        <f t="shared" si="112"/>
        <v>0.23260293763544426</v>
      </c>
      <c r="H70" s="52">
        <f>(H31-H62)/H16</f>
        <v>0.23889702293801854</v>
      </c>
      <c r="I70" s="52">
        <f t="shared" si="112"/>
        <v>0.23155397390272836</v>
      </c>
      <c r="J70" s="163">
        <f>(J31-J62)/J16</f>
        <v>0.23312589755864049</v>
      </c>
      <c r="K70" s="163">
        <f t="shared" si="112"/>
        <v>0.23368001770303165</v>
      </c>
      <c r="L70" s="163">
        <f t="shared" si="113"/>
        <v>0.23321878579610539</v>
      </c>
      <c r="M70" s="288">
        <f t="shared" si="113"/>
        <v>0.2340381851775816</v>
      </c>
      <c r="N70" s="288">
        <f t="shared" ref="N70:P70" si="132">(N31-N62)/N16</f>
        <v>0.22652298218605674</v>
      </c>
      <c r="O70" s="288">
        <f t="shared" ref="O70" si="133">(O31-O62)/O16</f>
        <v>0.22858391608391609</v>
      </c>
      <c r="P70" s="288">
        <f t="shared" si="132"/>
        <v>0.21973656700815389</v>
      </c>
      <c r="Q70" s="288">
        <f>(Q31-Q62)/Q16</f>
        <v>0.22034956304619227</v>
      </c>
      <c r="R70" s="288">
        <f>(R31-R62)/R16</f>
        <v>0.19771046983067017</v>
      </c>
      <c r="S70" s="288">
        <f t="shared" si="125"/>
        <v>9.9552906110283154E-2</v>
      </c>
      <c r="T70" s="288">
        <f t="shared" ref="T70" si="134">(T31-T62)/T16</f>
        <v>0.15944089078417437</v>
      </c>
      <c r="U70" s="288">
        <f t="shared" si="125"/>
        <v>0.17608350351713184</v>
      </c>
      <c r="V70" s="288">
        <f t="shared" ref="V70:X70" si="135">(V31-V62)/V16</f>
        <v>0.19456821557394441</v>
      </c>
      <c r="W70" s="288">
        <f t="shared" ref="W70" si="136">(W31-W62)/W16</f>
        <v>0.20102459016393442</v>
      </c>
      <c r="X70" s="288">
        <f t="shared" si="135"/>
        <v>0.20691144708423326</v>
      </c>
      <c r="Y70" s="288">
        <f t="shared" ref="Y70:Z70" si="137">(Y31-Y62)/Y16</f>
        <v>0.21546748749519046</v>
      </c>
      <c r="Z70" s="288">
        <f t="shared" si="137"/>
        <v>0.20952193586464687</v>
      </c>
      <c r="AA70" s="288">
        <f t="shared" ref="AA70:AB70" si="138">(AA31-AA62)/AA16</f>
        <v>0.1992599444958372</v>
      </c>
      <c r="AB70" s="288">
        <f t="shared" si="138"/>
        <v>0.21434613432583319</v>
      </c>
      <c r="AC70" s="288">
        <f t="shared" ref="AC70:AD70" si="139">(AC31-AC62)/AC16</f>
        <v>0.17978208232445519</v>
      </c>
      <c r="AD70" s="288">
        <f t="shared" si="139"/>
        <v>0.2111829944547135</v>
      </c>
      <c r="AE70" s="288">
        <f t="shared" ref="AE70:AF70" si="140">(AE31-AE62)/AE16</f>
        <v>0.21771978021978022</v>
      </c>
      <c r="AF70" s="701">
        <f t="shared" si="140"/>
        <v>0.22543115247741582</v>
      </c>
    </row>
    <row r="71" spans="1:32" outlineLevel="1">
      <c r="A71" s="48" t="s">
        <v>193</v>
      </c>
      <c r="B71" s="164"/>
      <c r="C71" s="164"/>
      <c r="D71" s="53"/>
      <c r="E71" s="53"/>
      <c r="F71" s="164">
        <f t="shared" si="112"/>
        <v>0.15046554934823092</v>
      </c>
      <c r="G71" s="164">
        <f t="shared" si="112"/>
        <v>0.16334250343878953</v>
      </c>
      <c r="H71" s="53">
        <f t="shared" si="112"/>
        <v>0.1500732064421669</v>
      </c>
      <c r="I71" s="53">
        <f t="shared" si="112"/>
        <v>0.15421853388658369</v>
      </c>
      <c r="J71" s="164">
        <f>(J32-J63)/J17</f>
        <v>0.15134761575673808</v>
      </c>
      <c r="K71" s="164">
        <f t="shared" si="112"/>
        <v>0.15011323196376578</v>
      </c>
      <c r="L71" s="164">
        <f t="shared" si="113"/>
        <v>0.16489178976296806</v>
      </c>
      <c r="M71" s="359">
        <f t="shared" si="113"/>
        <v>0.16369993642720915</v>
      </c>
      <c r="N71" s="359">
        <f t="shared" ref="N71:Q71" si="141">(N32-N63)/N17</f>
        <v>0.16493547371734341</v>
      </c>
      <c r="O71" s="359">
        <f t="shared" ref="O71" si="142">(O32-O63)/O17</f>
        <v>0.17412095639943742</v>
      </c>
      <c r="P71" s="359">
        <f t="shared" si="141"/>
        <v>0.16391668920746552</v>
      </c>
      <c r="Q71" s="359">
        <f t="shared" si="141"/>
        <v>0.16035570854847964</v>
      </c>
      <c r="R71" s="359">
        <f t="shared" ref="R71:U71" si="143">(R32-R63)/R17</f>
        <v>0.14225563909774436</v>
      </c>
      <c r="S71" s="359">
        <f t="shared" si="143"/>
        <v>0.11467576791808874</v>
      </c>
      <c r="T71" s="359">
        <f t="shared" ref="T71" si="144">(T32-T63)/T17</f>
        <v>0.13983628922237382</v>
      </c>
      <c r="U71" s="359">
        <f t="shared" si="143"/>
        <v>0.14559780746831105</v>
      </c>
      <c r="V71" s="359">
        <f t="shared" ref="V71:X71" si="145">(V32-V63)/V17</f>
        <v>0.1525152194809356</v>
      </c>
      <c r="W71" s="359">
        <f t="shared" ref="W71" si="146">(W32-W63)/W17</f>
        <v>0.15960912052117263</v>
      </c>
      <c r="X71" s="359">
        <f t="shared" si="145"/>
        <v>0.16545893719806765</v>
      </c>
      <c r="Y71" s="359">
        <f t="shared" ref="Y71:Z71" si="147">(Y32-Y63)/Y17</f>
        <v>0.16296728971962618</v>
      </c>
      <c r="Z71" s="359">
        <f t="shared" si="147"/>
        <v>0.17936250675310642</v>
      </c>
      <c r="AA71" s="359">
        <f t="shared" ref="AA71:AB71" si="148">(AA32-AA63)/AA17</f>
        <v>0.19001648222274548</v>
      </c>
      <c r="AB71" s="359">
        <f t="shared" si="148"/>
        <v>0.18878432878816978</v>
      </c>
      <c r="AC71" s="359">
        <f t="shared" ref="AC71:AD71" si="149">(AC32-AC63)/AC17</f>
        <v>0.18161777174834662</v>
      </c>
      <c r="AD71" s="359">
        <f t="shared" si="149"/>
        <v>0.19096064042695129</v>
      </c>
      <c r="AE71" s="359">
        <f t="shared" ref="AE71:AF71" si="150">(AE32-AE63)/AE17</f>
        <v>0.18951376684241358</v>
      </c>
      <c r="AF71" s="702">
        <f t="shared" si="150"/>
        <v>0.20008401008120974</v>
      </c>
    </row>
    <row r="72" spans="1:32" outlineLevel="1">
      <c r="A72" s="49"/>
      <c r="B72" s="161"/>
      <c r="C72" s="161"/>
      <c r="D72" s="147"/>
      <c r="E72" s="147"/>
      <c r="F72" s="161"/>
      <c r="G72" s="161"/>
      <c r="H72" s="147"/>
      <c r="I72" s="147"/>
      <c r="J72" s="161"/>
      <c r="K72" s="161"/>
      <c r="L72" s="161"/>
      <c r="M72" s="358"/>
      <c r="N72" s="358"/>
      <c r="O72" s="358"/>
      <c r="P72" s="358"/>
      <c r="Q72" s="358"/>
      <c r="R72" s="358"/>
      <c r="S72" s="358"/>
      <c r="T72" s="358"/>
      <c r="U72" s="358"/>
      <c r="V72" s="358"/>
      <c r="W72" s="358"/>
      <c r="X72" s="358"/>
      <c r="Y72" s="358"/>
      <c r="Z72" s="358"/>
      <c r="AA72" s="358"/>
      <c r="AB72" s="358"/>
      <c r="AC72" s="358"/>
      <c r="AD72" s="358"/>
      <c r="AE72" s="358"/>
      <c r="AF72" s="697"/>
    </row>
    <row r="73" spans="1:32">
      <c r="A73" s="49" t="s">
        <v>38</v>
      </c>
      <c r="B73" s="158"/>
      <c r="C73" s="158"/>
      <c r="D73" s="506"/>
      <c r="E73" s="506"/>
      <c r="F73" s="158">
        <f t="shared" ref="F73:K73" si="151">+F65/F19</f>
        <v>0.21440373214112157</v>
      </c>
      <c r="G73" s="158">
        <f t="shared" si="151"/>
        <v>0.22105902696639715</v>
      </c>
      <c r="H73" s="506">
        <f t="shared" si="151"/>
        <v>0.22184186754148244</v>
      </c>
      <c r="I73" s="506">
        <f t="shared" si="151"/>
        <v>0.22150585118127622</v>
      </c>
      <c r="J73" s="158">
        <f t="shared" si="151"/>
        <v>0.21815940838126541</v>
      </c>
      <c r="K73" s="158">
        <f t="shared" si="151"/>
        <v>0.22423449572789339</v>
      </c>
      <c r="L73" s="158">
        <f t="shared" ref="L73:O73" si="152">+L65/L19</f>
        <v>0.22479408658922914</v>
      </c>
      <c r="M73" s="507">
        <f t="shared" si="152"/>
        <v>0.21914616326369415</v>
      </c>
      <c r="N73" s="507">
        <f t="shared" si="152"/>
        <v>0.21760886646540673</v>
      </c>
      <c r="O73" s="507">
        <f t="shared" si="152"/>
        <v>0.21978107896794372</v>
      </c>
      <c r="P73" s="507">
        <f t="shared" ref="P73:V73" si="153">+P65/P19</f>
        <v>0.22042285200179937</v>
      </c>
      <c r="Q73" s="507">
        <f t="shared" si="153"/>
        <v>0.2164427687689886</v>
      </c>
      <c r="R73" s="507">
        <f t="shared" si="153"/>
        <v>0.20316359869312295</v>
      </c>
      <c r="S73" s="507">
        <f t="shared" si="153"/>
        <v>0.18571072940004979</v>
      </c>
      <c r="T73" s="507">
        <f t="shared" ref="T73" si="154">+T65/T19</f>
        <v>0.20206044508833354</v>
      </c>
      <c r="U73" s="507">
        <f t="shared" si="153"/>
        <v>0.20988421788794778</v>
      </c>
      <c r="V73" s="507">
        <f t="shared" si="153"/>
        <v>0.21709388570769764</v>
      </c>
      <c r="W73" s="507">
        <f t="shared" ref="W73:X73" si="155">+W65/W19</f>
        <v>0.2188566862787826</v>
      </c>
      <c r="X73" s="507">
        <f t="shared" si="155"/>
        <v>0.21955865439907993</v>
      </c>
      <c r="Y73" s="507">
        <f t="shared" ref="Y73" si="156">+Y65/Y19</f>
        <v>0.21880608133274643</v>
      </c>
      <c r="Z73" s="507">
        <f t="shared" ref="Z73:AE73" si="157">+Z65/Z19</f>
        <v>0.21687828225752842</v>
      </c>
      <c r="AA73" s="507">
        <f t="shared" si="157"/>
        <v>0.21267856603545648</v>
      </c>
      <c r="AB73" s="507">
        <f t="shared" si="157"/>
        <v>0.2224352576561433</v>
      </c>
      <c r="AC73" s="507">
        <f t="shared" si="157"/>
        <v>0.20045438657811954</v>
      </c>
      <c r="AD73" s="507">
        <f t="shared" si="157"/>
        <v>0.21733022252326836</v>
      </c>
      <c r="AE73" s="507">
        <f t="shared" si="157"/>
        <v>0.21879900378193892</v>
      </c>
      <c r="AF73" s="685">
        <f>+AF65/AF19</f>
        <v>0.2272676182983028</v>
      </c>
    </row>
    <row r="74" spans="1:32">
      <c r="A74" s="48"/>
      <c r="B74" s="142"/>
      <c r="C74" s="142"/>
      <c r="D74" s="156"/>
      <c r="E74" s="156"/>
      <c r="F74" s="142"/>
      <c r="G74" s="142"/>
      <c r="H74" s="156"/>
      <c r="I74" s="156"/>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row>
    <row r="75" spans="1:32" s="10" customFormat="1" ht="15">
      <c r="A75" s="347"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5">
      <c r="A76" s="60" t="s">
        <v>337</v>
      </c>
    </row>
    <row r="77" spans="1:32" ht="15">
      <c r="A77" s="32" t="s">
        <v>507</v>
      </c>
      <c r="S77" s="10"/>
      <c r="T77" s="10"/>
      <c r="U77" s="10"/>
      <c r="V77" s="10"/>
      <c r="W77" s="10"/>
      <c r="X77" s="10"/>
      <c r="Y77" s="10"/>
      <c r="Z77" s="10"/>
      <c r="AA77" s="10"/>
      <c r="AB77" s="10"/>
      <c r="AC77" s="10"/>
      <c r="AD77" s="10"/>
      <c r="AE77" s="10"/>
      <c r="AF77" s="10"/>
    </row>
    <row r="78" spans="1:32">
      <c r="A78" s="32"/>
      <c r="S78" s="10"/>
      <c r="T78" s="10"/>
      <c r="U78" s="10"/>
      <c r="V78" s="10"/>
      <c r="W78" s="10"/>
      <c r="X78" s="10"/>
      <c r="Y78" s="10"/>
      <c r="Z78" s="10"/>
      <c r="AA78" s="10"/>
      <c r="AB78" s="10"/>
      <c r="AC78" s="10"/>
      <c r="AD78" s="10"/>
      <c r="AE78" s="10"/>
      <c r="AF78" s="10"/>
    </row>
    <row r="79" spans="1:32">
      <c r="A79" s="32"/>
      <c r="S79" s="10"/>
      <c r="T79" s="10"/>
      <c r="U79" s="10"/>
      <c r="V79" s="10"/>
      <c r="W79" s="10"/>
      <c r="X79" s="10"/>
      <c r="Y79" s="10"/>
      <c r="Z79" s="10"/>
      <c r="AA79" s="10"/>
      <c r="AB79" s="10"/>
      <c r="AC79" s="10"/>
      <c r="AD79" s="10"/>
      <c r="AE79" s="10"/>
      <c r="AF79" s="10"/>
    </row>
    <row r="80" spans="1:32">
      <c r="A80" s="32"/>
      <c r="S80" s="10"/>
      <c r="T80" s="10"/>
      <c r="U80" s="10"/>
      <c r="V80" s="10"/>
      <c r="W80" s="10"/>
      <c r="X80" s="10"/>
      <c r="Y80" s="10"/>
      <c r="Z80" s="10"/>
      <c r="AA80" s="10"/>
      <c r="AB80" s="10"/>
      <c r="AC80" s="10"/>
      <c r="AD80" s="10"/>
      <c r="AE80" s="10"/>
      <c r="AF80" s="10"/>
    </row>
    <row r="81" spans="1:32">
      <c r="A81" s="578" t="s">
        <v>387</v>
      </c>
      <c r="B81" s="406"/>
      <c r="C81" s="406"/>
      <c r="D81" s="406"/>
      <c r="E81" s="406"/>
      <c r="F81" s="406"/>
      <c r="G81" s="406"/>
      <c r="H81" s="406"/>
      <c r="I81" s="406"/>
      <c r="J81" s="406"/>
      <c r="K81" s="406"/>
      <c r="L81" s="406"/>
      <c r="M81" s="406"/>
      <c r="N81" s="406"/>
      <c r="O81" s="406"/>
      <c r="P81" s="406"/>
      <c r="Q81" s="406"/>
      <c r="R81" s="406"/>
      <c r="S81" s="578"/>
      <c r="T81" s="578"/>
      <c r="U81" s="578"/>
      <c r="V81" s="578"/>
      <c r="W81" s="578"/>
      <c r="X81" s="578"/>
      <c r="Y81" s="578"/>
      <c r="Z81" s="578"/>
      <c r="AA81" s="578"/>
      <c r="AB81" s="578"/>
      <c r="AC81" s="578"/>
      <c r="AD81" s="578"/>
      <c r="AE81" s="578"/>
      <c r="AF81" s="578"/>
    </row>
    <row r="82" spans="1:32">
      <c r="A82" s="48" t="s">
        <v>2</v>
      </c>
      <c r="S82" s="10"/>
      <c r="T82" s="10"/>
      <c r="U82" s="10"/>
      <c r="V82" s="10">
        <v>2804</v>
      </c>
      <c r="W82" s="10">
        <v>2994</v>
      </c>
      <c r="X82" s="10">
        <v>3174</v>
      </c>
      <c r="Y82" s="10">
        <v>3233</v>
      </c>
      <c r="Z82" s="10">
        <v>3270</v>
      </c>
      <c r="AA82" s="10">
        <v>3367</v>
      </c>
      <c r="AB82" s="618">
        <v>4082</v>
      </c>
      <c r="AC82" s="618">
        <v>4163</v>
      </c>
      <c r="AD82" s="618">
        <v>4386</v>
      </c>
      <c r="AE82" s="618">
        <v>4616</v>
      </c>
      <c r="AF82" s="618">
        <v>5003</v>
      </c>
    </row>
    <row r="83" spans="1:32">
      <c r="A83" s="48" t="s">
        <v>191</v>
      </c>
      <c r="S83" s="10"/>
      <c r="T83" s="10"/>
      <c r="U83" s="10"/>
      <c r="V83" s="10">
        <v>1817</v>
      </c>
      <c r="W83" s="10">
        <v>1912</v>
      </c>
      <c r="X83" s="10">
        <v>1876</v>
      </c>
      <c r="Y83" s="10">
        <v>1964</v>
      </c>
      <c r="Z83" s="10">
        <v>1995</v>
      </c>
      <c r="AA83" s="10">
        <v>2267</v>
      </c>
      <c r="AB83" s="618">
        <v>2651</v>
      </c>
      <c r="AC83" s="618">
        <v>2105</v>
      </c>
      <c r="AD83" s="618">
        <v>2441</v>
      </c>
      <c r="AE83" s="618">
        <v>2684</v>
      </c>
      <c r="AF83" s="618">
        <v>2652</v>
      </c>
    </row>
    <row r="84" spans="1:32">
      <c r="A84" s="48" t="s">
        <v>3</v>
      </c>
      <c r="S84" s="10"/>
      <c r="T84" s="10"/>
      <c r="U84" s="10"/>
      <c r="V84" s="10">
        <v>1060</v>
      </c>
      <c r="W84" s="10">
        <v>1126</v>
      </c>
      <c r="X84" s="10">
        <v>1100</v>
      </c>
      <c r="Y84" s="10">
        <v>1252</v>
      </c>
      <c r="Z84" s="10">
        <v>1196</v>
      </c>
      <c r="AA84" s="10">
        <v>1210</v>
      </c>
      <c r="AB84" s="618">
        <v>1399</v>
      </c>
      <c r="AC84" s="618">
        <v>1322</v>
      </c>
      <c r="AD84" s="618">
        <v>1507</v>
      </c>
      <c r="AE84" s="618">
        <v>1724</v>
      </c>
      <c r="AF84" s="618">
        <v>1785</v>
      </c>
    </row>
    <row r="85" spans="1:32">
      <c r="A85" s="48" t="s">
        <v>193</v>
      </c>
      <c r="S85" s="10"/>
      <c r="T85" s="10"/>
      <c r="U85" s="10"/>
      <c r="V85" s="10">
        <v>490</v>
      </c>
      <c r="W85" s="10">
        <v>556</v>
      </c>
      <c r="X85" s="10">
        <v>564</v>
      </c>
      <c r="Y85" s="10">
        <v>572</v>
      </c>
      <c r="Z85" s="10">
        <v>675</v>
      </c>
      <c r="AA85" s="10">
        <v>829</v>
      </c>
      <c r="AB85" s="618">
        <v>1030</v>
      </c>
      <c r="AC85" s="618">
        <v>1132</v>
      </c>
      <c r="AD85" s="618">
        <v>1206</v>
      </c>
      <c r="AE85" s="618">
        <v>1364</v>
      </c>
      <c r="AF85" s="618">
        <v>1513</v>
      </c>
    </row>
  </sheetData>
  <dataConsolidate/>
  <phoneticPr fontId="12" type="noConversion"/>
  <pageMargins left="0.16" right="0.16" top="0.75" bottom="0.75" header="0.16" footer="0.3"/>
  <pageSetup paperSize="9" scale="6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B77"/>
  <sheetViews>
    <sheetView showGridLines="0" zoomScale="80" zoomScaleNormal="80" zoomScaleSheetLayoutView="75" workbookViewId="0">
      <pane xSplit="1" ySplit="4" topLeftCell="B5" activePane="bottomRight" state="frozen"/>
      <selection activeCell="A47" sqref="A47"/>
      <selection pane="topRight" activeCell="A47" sqref="A47"/>
      <selection pane="bottomLeft" activeCell="A47" sqref="A47"/>
      <selection pane="bottomRight"/>
    </sheetView>
  </sheetViews>
  <sheetFormatPr defaultColWidth="9.109375" defaultRowHeight="13.2" outlineLevelCol="1"/>
  <cols>
    <col min="1" max="1" width="74" style="1" customWidth="1"/>
    <col min="2" max="2" width="8.109375" style="1" hidden="1" customWidth="1" outlineLevel="1"/>
    <col min="3" max="5" width="9.109375" style="1" hidden="1" customWidth="1" outlineLevel="1"/>
    <col min="6" max="6" width="8.109375" style="1" hidden="1" customWidth="1" outlineLevel="1"/>
    <col min="7" max="9" width="9.109375" style="1" hidden="1" customWidth="1" outlineLevel="1"/>
    <col min="10" max="10" width="9.109375" style="1" collapsed="1"/>
    <col min="11" max="22" width="9.109375" style="1"/>
    <col min="23" max="23" width="9.109375" style="1" customWidth="1"/>
    <col min="24" max="27" width="9.109375" style="1"/>
    <col min="28" max="28" width="9" style="1" customWidth="1"/>
    <col min="29" max="16384" width="9.109375" style="1"/>
  </cols>
  <sheetData>
    <row r="1" spans="1:28" s="7" customFormat="1">
      <c r="A1" s="63" t="s">
        <v>11</v>
      </c>
      <c r="B1" s="246"/>
      <c r="C1" s="247"/>
      <c r="D1" s="247"/>
      <c r="E1" s="248"/>
      <c r="F1" s="63"/>
      <c r="G1" s="63"/>
      <c r="H1" s="63"/>
      <c r="I1" s="63"/>
      <c r="J1" s="383"/>
      <c r="K1" s="63"/>
      <c r="L1" s="63"/>
      <c r="M1" s="63"/>
      <c r="N1" s="383"/>
      <c r="O1" s="63"/>
      <c r="P1" s="63"/>
      <c r="Q1" s="63"/>
      <c r="R1" s="383"/>
      <c r="S1" s="63"/>
      <c r="T1" s="63"/>
      <c r="U1" s="112"/>
      <c r="V1" s="383"/>
      <c r="W1" s="63"/>
      <c r="X1" s="63"/>
      <c r="Y1" s="112"/>
      <c r="Z1" s="383"/>
      <c r="AA1" s="63"/>
      <c r="AB1" s="112"/>
    </row>
    <row r="2" spans="1:28" s="7" customFormat="1">
      <c r="A2" s="371" t="s">
        <v>53</v>
      </c>
      <c r="B2" s="719"/>
      <c r="C2" s="720"/>
      <c r="D2" s="720"/>
      <c r="E2" s="721"/>
      <c r="F2" s="63"/>
      <c r="G2" s="63"/>
      <c r="H2" s="63"/>
      <c r="I2" s="63"/>
      <c r="J2" s="383"/>
      <c r="K2" s="63"/>
      <c r="L2" s="63"/>
      <c r="M2" s="63"/>
      <c r="N2" s="383"/>
      <c r="O2" s="63"/>
      <c r="P2" s="63"/>
      <c r="Q2" s="63"/>
      <c r="R2" s="383"/>
      <c r="S2" s="63"/>
      <c r="T2" s="63"/>
      <c r="U2" s="112"/>
      <c r="V2" s="383"/>
      <c r="W2" s="63"/>
      <c r="X2" s="63"/>
      <c r="Y2" s="112"/>
      <c r="Z2" s="383"/>
      <c r="AA2" s="63"/>
      <c r="AB2" s="112"/>
    </row>
    <row r="3" spans="1:28" ht="15.6">
      <c r="A3" s="68"/>
      <c r="B3" s="117" t="s">
        <v>309</v>
      </c>
      <c r="C3" s="115"/>
      <c r="D3" s="115"/>
      <c r="E3" s="249"/>
      <c r="F3" s="115">
        <v>2018</v>
      </c>
      <c r="G3" s="115"/>
      <c r="H3" s="115"/>
      <c r="I3" s="115"/>
      <c r="J3" s="117" t="s">
        <v>357</v>
      </c>
      <c r="K3" s="115"/>
      <c r="L3" s="115"/>
      <c r="M3" s="115"/>
      <c r="N3" s="117">
        <v>2020</v>
      </c>
      <c r="O3" s="115"/>
      <c r="P3" s="115"/>
      <c r="Q3" s="115"/>
      <c r="R3" s="117">
        <v>2021</v>
      </c>
      <c r="S3" s="115"/>
      <c r="T3" s="115"/>
      <c r="U3" s="249"/>
      <c r="V3" s="117">
        <v>2022</v>
      </c>
      <c r="W3" s="115"/>
      <c r="X3" s="115"/>
      <c r="Y3" s="249"/>
      <c r="Z3" s="117">
        <v>2023</v>
      </c>
      <c r="AA3" s="115"/>
      <c r="AB3" s="249"/>
    </row>
    <row r="4" spans="1:28">
      <c r="A4" s="68" t="s">
        <v>1</v>
      </c>
      <c r="B4" s="117" t="s">
        <v>9</v>
      </c>
      <c r="C4" s="115" t="s">
        <v>8</v>
      </c>
      <c r="D4" s="115" t="s">
        <v>7</v>
      </c>
      <c r="E4" s="249" t="s">
        <v>10</v>
      </c>
      <c r="F4" s="115" t="s">
        <v>9</v>
      </c>
      <c r="G4" s="115" t="s">
        <v>8</v>
      </c>
      <c r="H4" s="115" t="s">
        <v>7</v>
      </c>
      <c r="I4" s="115" t="s">
        <v>10</v>
      </c>
      <c r="J4" s="117" t="s">
        <v>9</v>
      </c>
      <c r="K4" s="115" t="s">
        <v>8</v>
      </c>
      <c r="L4" s="115" t="s">
        <v>7</v>
      </c>
      <c r="M4" s="115" t="s">
        <v>10</v>
      </c>
      <c r="N4" s="117" t="s">
        <v>9</v>
      </c>
      <c r="O4" s="115" t="s">
        <v>8</v>
      </c>
      <c r="P4" s="115" t="s">
        <v>7</v>
      </c>
      <c r="Q4" s="115" t="s">
        <v>10</v>
      </c>
      <c r="R4" s="117" t="s">
        <v>9</v>
      </c>
      <c r="S4" s="115" t="s">
        <v>8</v>
      </c>
      <c r="T4" s="115" t="s">
        <v>7</v>
      </c>
      <c r="U4" s="249" t="s">
        <v>10</v>
      </c>
      <c r="V4" s="117" t="s">
        <v>9</v>
      </c>
      <c r="W4" s="115" t="s">
        <v>8</v>
      </c>
      <c r="X4" s="115" t="s">
        <v>7</v>
      </c>
      <c r="Y4" s="249" t="s">
        <v>10</v>
      </c>
      <c r="Z4" s="117" t="s">
        <v>9</v>
      </c>
      <c r="AA4" s="115" t="s">
        <v>8</v>
      </c>
      <c r="AB4" s="249" t="s">
        <v>7</v>
      </c>
    </row>
    <row r="5" spans="1:28">
      <c r="A5" s="11" t="s">
        <v>18</v>
      </c>
      <c r="B5" s="250">
        <v>37383</v>
      </c>
      <c r="C5" s="12">
        <v>36295</v>
      </c>
      <c r="D5" s="235">
        <v>34992</v>
      </c>
      <c r="E5" s="251">
        <v>35151</v>
      </c>
      <c r="F5" s="12">
        <v>28993</v>
      </c>
      <c r="G5" s="12">
        <v>30263</v>
      </c>
      <c r="H5" s="12">
        <v>29948</v>
      </c>
      <c r="I5" s="251">
        <v>30025</v>
      </c>
      <c r="J5" s="212">
        <v>30886</v>
      </c>
      <c r="K5" s="212">
        <v>31367</v>
      </c>
      <c r="L5" s="212">
        <v>37956</v>
      </c>
      <c r="M5" s="212">
        <v>36549</v>
      </c>
      <c r="N5" s="586">
        <v>41319</v>
      </c>
      <c r="O5" s="212">
        <v>49606</v>
      </c>
      <c r="P5" s="212">
        <v>48795</v>
      </c>
      <c r="Q5" s="212">
        <v>45840</v>
      </c>
      <c r="R5" s="586">
        <v>47789</v>
      </c>
      <c r="S5" s="212">
        <v>47528</v>
      </c>
      <c r="T5" s="212">
        <v>49754</v>
      </c>
      <c r="U5" s="471">
        <v>50348</v>
      </c>
      <c r="V5" s="586">
        <v>51215</v>
      </c>
      <c r="W5" s="212">
        <v>56807</v>
      </c>
      <c r="X5" s="212">
        <v>67381</v>
      </c>
      <c r="Y5" s="471">
        <v>67067</v>
      </c>
      <c r="Z5" s="642">
        <v>67283</v>
      </c>
      <c r="AA5" s="212">
        <v>72561</v>
      </c>
      <c r="AB5" s="471">
        <v>71265</v>
      </c>
    </row>
    <row r="6" spans="1:28">
      <c r="A6" s="11" t="s">
        <v>44</v>
      </c>
      <c r="B6" s="250">
        <v>2954</v>
      </c>
      <c r="C6" s="12">
        <v>2892</v>
      </c>
      <c r="D6" s="12">
        <v>2833</v>
      </c>
      <c r="E6" s="252">
        <v>2934</v>
      </c>
      <c r="F6" s="12">
        <v>1909</v>
      </c>
      <c r="G6" s="12">
        <v>2078</v>
      </c>
      <c r="H6" s="12">
        <v>2183</v>
      </c>
      <c r="I6" s="252">
        <v>2288</v>
      </c>
      <c r="J6" s="212">
        <v>2426</v>
      </c>
      <c r="K6" s="212">
        <v>2651</v>
      </c>
      <c r="L6" s="212">
        <v>2875</v>
      </c>
      <c r="M6" s="212">
        <v>2858</v>
      </c>
      <c r="N6" s="586">
        <v>2899</v>
      </c>
      <c r="O6" s="212">
        <v>2659</v>
      </c>
      <c r="P6" s="212">
        <v>2470</v>
      </c>
      <c r="Q6" s="212">
        <v>2241</v>
      </c>
      <c r="R6" s="586">
        <v>2257</v>
      </c>
      <c r="S6" s="212">
        <v>2422</v>
      </c>
      <c r="T6" s="212">
        <v>2395</v>
      </c>
      <c r="U6" s="471">
        <v>2342</v>
      </c>
      <c r="V6" s="586">
        <v>2437</v>
      </c>
      <c r="W6" s="212">
        <v>2566</v>
      </c>
      <c r="X6" s="212">
        <v>2702</v>
      </c>
      <c r="Y6" s="471">
        <v>2689</v>
      </c>
      <c r="Z6" s="642">
        <v>2805</v>
      </c>
      <c r="AA6" s="212">
        <v>4030</v>
      </c>
      <c r="AB6" s="471">
        <v>4228</v>
      </c>
    </row>
    <row r="7" spans="1:28">
      <c r="A7" s="11" t="s">
        <v>45</v>
      </c>
      <c r="B7" s="250">
        <v>9720</v>
      </c>
      <c r="C7" s="12">
        <v>9450</v>
      </c>
      <c r="D7" s="12">
        <v>9226</v>
      </c>
      <c r="E7" s="252">
        <v>9523</v>
      </c>
      <c r="F7" s="12">
        <v>7674</v>
      </c>
      <c r="G7" s="12">
        <v>7890</v>
      </c>
      <c r="H7" s="12">
        <v>7875</v>
      </c>
      <c r="I7" s="252">
        <v>8099</v>
      </c>
      <c r="J7" s="212">
        <v>8357</v>
      </c>
      <c r="K7" s="212">
        <v>8378</v>
      </c>
      <c r="L7" s="212">
        <v>8445</v>
      </c>
      <c r="M7" s="212">
        <v>8021</v>
      </c>
      <c r="N7" s="586">
        <v>8573</v>
      </c>
      <c r="O7" s="212">
        <v>8187</v>
      </c>
      <c r="P7" s="212">
        <v>8180</v>
      </c>
      <c r="Q7" s="212">
        <v>7889</v>
      </c>
      <c r="R7" s="586">
        <v>8217</v>
      </c>
      <c r="S7" s="212">
        <v>8204</v>
      </c>
      <c r="T7" s="212">
        <v>8544</v>
      </c>
      <c r="U7" s="471">
        <v>8991</v>
      </c>
      <c r="V7" s="586">
        <v>9615</v>
      </c>
      <c r="W7" s="212">
        <v>10498</v>
      </c>
      <c r="X7" s="212">
        <v>12111</v>
      </c>
      <c r="Y7" s="471">
        <v>12720</v>
      </c>
      <c r="Z7" s="642">
        <v>13319</v>
      </c>
      <c r="AA7" s="212">
        <v>14349</v>
      </c>
      <c r="AB7" s="471">
        <v>14548</v>
      </c>
    </row>
    <row r="8" spans="1:28">
      <c r="A8" s="11" t="s">
        <v>349</v>
      </c>
      <c r="B8" s="250"/>
      <c r="C8" s="12"/>
      <c r="D8" s="12"/>
      <c r="E8" s="252"/>
      <c r="F8" s="12"/>
      <c r="G8" s="12"/>
      <c r="H8" s="12"/>
      <c r="I8" s="252"/>
      <c r="J8" s="212">
        <v>3383</v>
      </c>
      <c r="K8" s="212">
        <v>3325</v>
      </c>
      <c r="L8" s="212">
        <v>3422</v>
      </c>
      <c r="M8" s="212">
        <v>3557</v>
      </c>
      <c r="N8" s="586">
        <v>3764</v>
      </c>
      <c r="O8" s="212">
        <v>3564</v>
      </c>
      <c r="P8" s="212">
        <v>3479</v>
      </c>
      <c r="Q8" s="212">
        <v>3261</v>
      </c>
      <c r="R8" s="586">
        <v>3359</v>
      </c>
      <c r="S8" s="212">
        <v>3244</v>
      </c>
      <c r="T8" s="212">
        <v>3158</v>
      </c>
      <c r="U8" s="471">
        <v>3244</v>
      </c>
      <c r="V8" s="586">
        <v>3213</v>
      </c>
      <c r="W8" s="212">
        <v>3470</v>
      </c>
      <c r="X8" s="212">
        <v>4423</v>
      </c>
      <c r="Y8" s="471">
        <v>4752</v>
      </c>
      <c r="Z8" s="642">
        <v>5490</v>
      </c>
      <c r="AA8" s="212">
        <v>5865</v>
      </c>
      <c r="AB8" s="471">
        <v>5814</v>
      </c>
    </row>
    <row r="9" spans="1:28" s="7" customFormat="1" ht="12" customHeight="1">
      <c r="A9" s="11" t="s">
        <v>83</v>
      </c>
      <c r="B9" s="250">
        <v>2329</v>
      </c>
      <c r="C9" s="12">
        <v>2287</v>
      </c>
      <c r="D9" s="12">
        <v>2177</v>
      </c>
      <c r="E9" s="252">
        <v>2098</v>
      </c>
      <c r="F9" s="12">
        <v>1041</v>
      </c>
      <c r="G9" s="12">
        <v>1118</v>
      </c>
      <c r="H9" s="12">
        <v>937</v>
      </c>
      <c r="I9" s="252">
        <v>901</v>
      </c>
      <c r="J9" s="212">
        <v>1031</v>
      </c>
      <c r="K9" s="212">
        <v>1080</v>
      </c>
      <c r="L9" s="212">
        <v>1972</v>
      </c>
      <c r="M9" s="212">
        <v>1795</v>
      </c>
      <c r="N9" s="586">
        <v>3751</v>
      </c>
      <c r="O9" s="212">
        <v>1839</v>
      </c>
      <c r="P9" s="212">
        <v>1807</v>
      </c>
      <c r="Q9" s="212">
        <v>1706</v>
      </c>
      <c r="R9" s="586">
        <v>1656</v>
      </c>
      <c r="S9" s="212">
        <v>1668</v>
      </c>
      <c r="T9" s="212">
        <v>1695</v>
      </c>
      <c r="U9" s="471">
        <v>1962</v>
      </c>
      <c r="V9" s="586">
        <v>2188</v>
      </c>
      <c r="W9" s="212">
        <v>2374</v>
      </c>
      <c r="X9" s="212">
        <v>2420</v>
      </c>
      <c r="Y9" s="471">
        <v>2668</v>
      </c>
      <c r="Z9" s="642">
        <v>2578</v>
      </c>
      <c r="AA9" s="212">
        <v>2722</v>
      </c>
      <c r="AB9" s="471">
        <v>2740</v>
      </c>
    </row>
    <row r="10" spans="1:28">
      <c r="A10" s="13" t="s">
        <v>19</v>
      </c>
      <c r="B10" s="253">
        <v>1496</v>
      </c>
      <c r="C10" s="14">
        <v>1626</v>
      </c>
      <c r="D10" s="14">
        <v>1699</v>
      </c>
      <c r="E10" s="254">
        <v>1537</v>
      </c>
      <c r="F10" s="14">
        <v>1917</v>
      </c>
      <c r="G10" s="14">
        <v>1997</v>
      </c>
      <c r="H10" s="14">
        <v>1800</v>
      </c>
      <c r="I10" s="254">
        <v>1619</v>
      </c>
      <c r="J10" s="588">
        <v>1769</v>
      </c>
      <c r="K10" s="588">
        <v>1898</v>
      </c>
      <c r="L10" s="588">
        <v>2051</v>
      </c>
      <c r="M10" s="588">
        <v>1449</v>
      </c>
      <c r="N10" s="589">
        <v>1802</v>
      </c>
      <c r="O10" s="588">
        <v>1560</v>
      </c>
      <c r="P10" s="588">
        <v>1640</v>
      </c>
      <c r="Q10" s="588">
        <v>1484</v>
      </c>
      <c r="R10" s="589">
        <v>1508</v>
      </c>
      <c r="S10" s="588">
        <v>1536</v>
      </c>
      <c r="T10" s="588">
        <v>1614</v>
      </c>
      <c r="U10" s="590">
        <v>1790</v>
      </c>
      <c r="V10" s="589">
        <v>1585</v>
      </c>
      <c r="W10" s="588">
        <v>1883</v>
      </c>
      <c r="X10" s="588">
        <v>2042</v>
      </c>
      <c r="Y10" s="590">
        <v>2193</v>
      </c>
      <c r="Z10" s="645">
        <v>2065</v>
      </c>
      <c r="AA10" s="588">
        <v>2420</v>
      </c>
      <c r="AB10" s="590">
        <v>2355</v>
      </c>
    </row>
    <row r="11" spans="1:28">
      <c r="A11" s="15" t="s">
        <v>41</v>
      </c>
      <c r="B11" s="255">
        <f t="shared" ref="B11:W11" si="0">SUM(B5:B10)</f>
        <v>53882</v>
      </c>
      <c r="C11" s="16">
        <f t="shared" si="0"/>
        <v>52550</v>
      </c>
      <c r="D11" s="16">
        <f t="shared" si="0"/>
        <v>50927</v>
      </c>
      <c r="E11" s="256">
        <f t="shared" si="0"/>
        <v>51243</v>
      </c>
      <c r="F11" s="16">
        <f t="shared" si="0"/>
        <v>41534</v>
      </c>
      <c r="G11" s="16">
        <f t="shared" si="0"/>
        <v>43346</v>
      </c>
      <c r="H11" s="16">
        <f t="shared" si="0"/>
        <v>42743</v>
      </c>
      <c r="I11" s="256">
        <f t="shared" si="0"/>
        <v>42932</v>
      </c>
      <c r="J11" s="16">
        <f>SUM(J5:J10)</f>
        <v>47852</v>
      </c>
      <c r="K11" s="16">
        <f t="shared" si="0"/>
        <v>48699</v>
      </c>
      <c r="L11" s="16">
        <f t="shared" si="0"/>
        <v>56721</v>
      </c>
      <c r="M11" s="16">
        <f t="shared" si="0"/>
        <v>54229</v>
      </c>
      <c r="N11" s="448">
        <f t="shared" si="0"/>
        <v>62108</v>
      </c>
      <c r="O11" s="16">
        <f t="shared" si="0"/>
        <v>67415</v>
      </c>
      <c r="P11" s="16">
        <f t="shared" si="0"/>
        <v>66371</v>
      </c>
      <c r="Q11" s="16">
        <f t="shared" si="0"/>
        <v>62421</v>
      </c>
      <c r="R11" s="448">
        <f t="shared" si="0"/>
        <v>64786</v>
      </c>
      <c r="S11" s="16">
        <f t="shared" si="0"/>
        <v>64602</v>
      </c>
      <c r="T11" s="16">
        <f t="shared" si="0"/>
        <v>67160</v>
      </c>
      <c r="U11" s="487">
        <f t="shared" si="0"/>
        <v>68677</v>
      </c>
      <c r="V11" s="448">
        <f t="shared" si="0"/>
        <v>70253</v>
      </c>
      <c r="W11" s="16">
        <f t="shared" si="0"/>
        <v>77598</v>
      </c>
      <c r="X11" s="16">
        <f t="shared" ref="X11" si="1">SUM(X5:X10)</f>
        <v>91079</v>
      </c>
      <c r="Y11" s="487">
        <f>SUM(Y5:Y10)</f>
        <v>92089</v>
      </c>
      <c r="Z11" s="646">
        <f>SUM(Z5:Z10)</f>
        <v>93540</v>
      </c>
      <c r="AA11" s="16">
        <f>SUM(AA5:AA10)</f>
        <v>101947</v>
      </c>
      <c r="AB11" s="487">
        <f>SUM(AB5:AB10)</f>
        <v>100950</v>
      </c>
    </row>
    <row r="12" spans="1:28">
      <c r="A12" s="11" t="s">
        <v>12</v>
      </c>
      <c r="B12" s="250">
        <v>18027</v>
      </c>
      <c r="C12" s="12">
        <v>18341</v>
      </c>
      <c r="D12" s="12">
        <v>18290</v>
      </c>
      <c r="E12" s="252">
        <v>18810</v>
      </c>
      <c r="F12" s="12">
        <v>12054</v>
      </c>
      <c r="G12" s="12">
        <v>12926</v>
      </c>
      <c r="H12" s="12">
        <v>13131</v>
      </c>
      <c r="I12" s="252">
        <v>12718</v>
      </c>
      <c r="J12" s="12">
        <v>14006</v>
      </c>
      <c r="K12" s="12">
        <v>14600</v>
      </c>
      <c r="L12" s="12">
        <v>15446</v>
      </c>
      <c r="M12" s="12">
        <v>14501</v>
      </c>
      <c r="N12" s="446">
        <v>16159</v>
      </c>
      <c r="O12" s="12">
        <v>16036</v>
      </c>
      <c r="P12" s="12">
        <v>14704</v>
      </c>
      <c r="Q12" s="12">
        <v>13450</v>
      </c>
      <c r="R12" s="446">
        <v>14696</v>
      </c>
      <c r="S12" s="12">
        <v>15242</v>
      </c>
      <c r="T12" s="12">
        <v>16622</v>
      </c>
      <c r="U12" s="485">
        <v>17801</v>
      </c>
      <c r="V12" s="446">
        <v>20361</v>
      </c>
      <c r="W12" s="12">
        <v>23609</v>
      </c>
      <c r="X12" s="12">
        <v>27113</v>
      </c>
      <c r="Y12" s="485">
        <v>27219</v>
      </c>
      <c r="Z12" s="250">
        <v>29819</v>
      </c>
      <c r="AA12" s="12">
        <v>32394</v>
      </c>
      <c r="AB12" s="485">
        <v>31979</v>
      </c>
    </row>
    <row r="13" spans="1:28" s="7" customFormat="1">
      <c r="A13" s="11" t="s">
        <v>20</v>
      </c>
      <c r="B13" s="250">
        <v>29991</v>
      </c>
      <c r="C13" s="12">
        <v>28677</v>
      </c>
      <c r="D13" s="12">
        <v>27934</v>
      </c>
      <c r="E13" s="252">
        <v>29994</v>
      </c>
      <c r="F13" s="12">
        <v>23503</v>
      </c>
      <c r="G13" s="12">
        <v>25562</v>
      </c>
      <c r="H13" s="12">
        <v>24297</v>
      </c>
      <c r="I13" s="252">
        <v>24503</v>
      </c>
      <c r="J13" s="12">
        <v>26207</v>
      </c>
      <c r="K13" s="12">
        <v>27360</v>
      </c>
      <c r="L13" s="12">
        <v>28504</v>
      </c>
      <c r="M13" s="12">
        <v>27861</v>
      </c>
      <c r="N13" s="446">
        <v>28064</v>
      </c>
      <c r="O13" s="12">
        <v>28049</v>
      </c>
      <c r="P13" s="12">
        <v>27464</v>
      </c>
      <c r="Q13" s="12">
        <v>25777</v>
      </c>
      <c r="R13" s="446">
        <v>28491</v>
      </c>
      <c r="S13" s="12">
        <v>29682</v>
      </c>
      <c r="T13" s="12">
        <v>30715</v>
      </c>
      <c r="U13" s="485">
        <v>30363</v>
      </c>
      <c r="V13" s="446">
        <v>32390</v>
      </c>
      <c r="W13" s="12">
        <v>36600</v>
      </c>
      <c r="X13" s="12">
        <v>40636</v>
      </c>
      <c r="Y13" s="485">
        <v>40849</v>
      </c>
      <c r="Z13" s="250">
        <v>41925</v>
      </c>
      <c r="AA13" s="12">
        <v>47323</v>
      </c>
      <c r="AB13" s="485">
        <v>47354</v>
      </c>
    </row>
    <row r="14" spans="1:28">
      <c r="A14" s="11" t="s">
        <v>46</v>
      </c>
      <c r="B14" s="250">
        <v>1645</v>
      </c>
      <c r="C14" s="12">
        <v>1754</v>
      </c>
      <c r="D14" s="12">
        <v>1760</v>
      </c>
      <c r="E14" s="252">
        <v>1295</v>
      </c>
      <c r="F14" s="12">
        <v>86</v>
      </c>
      <c r="G14" s="12">
        <v>98</v>
      </c>
      <c r="H14" s="12">
        <v>291</v>
      </c>
      <c r="I14" s="252">
        <v>102</v>
      </c>
      <c r="J14" s="12">
        <v>97</v>
      </c>
      <c r="K14" s="12">
        <v>119</v>
      </c>
      <c r="L14" s="12">
        <v>213</v>
      </c>
      <c r="M14" s="12">
        <v>125</v>
      </c>
      <c r="N14" s="446">
        <v>815</v>
      </c>
      <c r="O14" s="12">
        <v>167</v>
      </c>
      <c r="P14" s="12">
        <v>138</v>
      </c>
      <c r="Q14" s="12">
        <v>58</v>
      </c>
      <c r="R14" s="446">
        <v>664</v>
      </c>
      <c r="S14" s="12">
        <v>624</v>
      </c>
      <c r="T14" s="12">
        <v>625</v>
      </c>
      <c r="U14" s="485">
        <v>847</v>
      </c>
      <c r="V14" s="446">
        <v>752</v>
      </c>
      <c r="W14" s="12">
        <v>1016</v>
      </c>
      <c r="X14" s="12">
        <v>1462</v>
      </c>
      <c r="Y14" s="485">
        <v>889</v>
      </c>
      <c r="Z14" s="250">
        <v>763</v>
      </c>
      <c r="AA14" s="12">
        <v>789</v>
      </c>
      <c r="AB14" s="485">
        <v>690</v>
      </c>
    </row>
    <row r="15" spans="1:28">
      <c r="A15" s="11" t="s">
        <v>21</v>
      </c>
      <c r="B15" s="250">
        <v>15191</v>
      </c>
      <c r="C15" s="12">
        <v>14550</v>
      </c>
      <c r="D15" s="12">
        <v>19742</v>
      </c>
      <c r="E15" s="252">
        <v>24496</v>
      </c>
      <c r="F15" s="12">
        <v>23249</v>
      </c>
      <c r="G15" s="12">
        <v>9521</v>
      </c>
      <c r="H15" s="12">
        <v>12023</v>
      </c>
      <c r="I15" s="252">
        <v>16414</v>
      </c>
      <c r="J15" s="12">
        <v>13495</v>
      </c>
      <c r="K15" s="12">
        <v>11720</v>
      </c>
      <c r="L15" s="12">
        <v>13645</v>
      </c>
      <c r="M15" s="12">
        <v>15005</v>
      </c>
      <c r="N15" s="446">
        <v>12837</v>
      </c>
      <c r="O15" s="12">
        <v>5277</v>
      </c>
      <c r="P15" s="12">
        <v>10251</v>
      </c>
      <c r="Q15" s="12">
        <v>11655</v>
      </c>
      <c r="R15" s="446">
        <v>14746</v>
      </c>
      <c r="S15" s="12">
        <v>13720</v>
      </c>
      <c r="T15" s="12">
        <v>17106</v>
      </c>
      <c r="U15" s="485">
        <v>18990</v>
      </c>
      <c r="V15" s="446">
        <v>24183</v>
      </c>
      <c r="W15" s="12">
        <v>10419</v>
      </c>
      <c r="X15" s="12">
        <v>9883</v>
      </c>
      <c r="Y15" s="485">
        <v>11254</v>
      </c>
      <c r="Z15" s="250">
        <v>9882</v>
      </c>
      <c r="AA15" s="12">
        <v>9509</v>
      </c>
      <c r="AB15" s="485">
        <v>12906</v>
      </c>
    </row>
    <row r="16" spans="1:28">
      <c r="A16" s="13" t="s">
        <v>22</v>
      </c>
      <c r="B16" s="253">
        <v>2800</v>
      </c>
      <c r="C16" s="14">
        <v>3231</v>
      </c>
      <c r="D16" s="14">
        <v>2950</v>
      </c>
      <c r="E16" s="254">
        <v>193</v>
      </c>
      <c r="F16" s="14">
        <v>34202</v>
      </c>
      <c r="G16" s="14">
        <v>1</v>
      </c>
      <c r="H16" s="14">
        <v>1</v>
      </c>
      <c r="I16" s="254">
        <v>1</v>
      </c>
      <c r="J16" s="14">
        <v>1</v>
      </c>
      <c r="K16" s="14">
        <v>1</v>
      </c>
      <c r="L16" s="14">
        <v>1</v>
      </c>
      <c r="M16" s="14">
        <v>1</v>
      </c>
      <c r="N16" s="447">
        <v>1</v>
      </c>
      <c r="O16" s="14">
        <v>6</v>
      </c>
      <c r="P16" s="14">
        <v>5</v>
      </c>
      <c r="Q16" s="14">
        <v>5</v>
      </c>
      <c r="R16" s="447">
        <v>5</v>
      </c>
      <c r="S16" s="14">
        <v>5</v>
      </c>
      <c r="T16" s="14">
        <v>5</v>
      </c>
      <c r="U16" s="486">
        <v>5</v>
      </c>
      <c r="V16" s="447">
        <v>5</v>
      </c>
      <c r="W16" s="14">
        <v>1</v>
      </c>
      <c r="X16" s="14">
        <v>1</v>
      </c>
      <c r="Y16" s="486">
        <v>1</v>
      </c>
      <c r="Z16" s="253">
        <v>1</v>
      </c>
      <c r="AA16" s="14">
        <v>1</v>
      </c>
      <c r="AB16" s="486">
        <v>1</v>
      </c>
    </row>
    <row r="17" spans="1:28">
      <c r="A17" s="17" t="s">
        <v>42</v>
      </c>
      <c r="B17" s="257">
        <f t="shared" ref="B17:G17" si="2">SUM(B12:B16)</f>
        <v>67654</v>
      </c>
      <c r="C17" s="18">
        <f t="shared" si="2"/>
        <v>66553</v>
      </c>
      <c r="D17" s="18">
        <f t="shared" si="2"/>
        <v>70676</v>
      </c>
      <c r="E17" s="258">
        <f t="shared" si="2"/>
        <v>74788</v>
      </c>
      <c r="F17" s="18">
        <f t="shared" si="2"/>
        <v>93094</v>
      </c>
      <c r="G17" s="18">
        <f t="shared" si="2"/>
        <v>48108</v>
      </c>
      <c r="H17" s="18">
        <f>SUM(H12:H16)</f>
        <v>49743</v>
      </c>
      <c r="I17" s="258">
        <f>SUM(I12:I16)</f>
        <v>53738</v>
      </c>
      <c r="J17" s="18">
        <f t="shared" ref="J17" si="3">SUM(J12:J16)</f>
        <v>53806</v>
      </c>
      <c r="K17" s="18">
        <f t="shared" ref="K17:R17" si="4">SUM(K12:K16)</f>
        <v>53800</v>
      </c>
      <c r="L17" s="18">
        <f t="shared" si="4"/>
        <v>57809</v>
      </c>
      <c r="M17" s="18">
        <f t="shared" si="4"/>
        <v>57493</v>
      </c>
      <c r="N17" s="449">
        <f t="shared" si="4"/>
        <v>57876</v>
      </c>
      <c r="O17" s="18">
        <f t="shared" si="4"/>
        <v>49535</v>
      </c>
      <c r="P17" s="18">
        <f t="shared" ref="P17" si="5">SUM(P12:P16)</f>
        <v>52562</v>
      </c>
      <c r="Q17" s="18">
        <f t="shared" si="4"/>
        <v>50945</v>
      </c>
      <c r="R17" s="449">
        <f t="shared" si="4"/>
        <v>58602</v>
      </c>
      <c r="S17" s="18">
        <f t="shared" ref="S17:U17" si="6">SUM(S12:S16)</f>
        <v>59273</v>
      </c>
      <c r="T17" s="18">
        <f t="shared" si="6"/>
        <v>65073</v>
      </c>
      <c r="U17" s="488">
        <f t="shared" si="6"/>
        <v>68006</v>
      </c>
      <c r="V17" s="449">
        <f t="shared" ref="V17:W17" si="7">SUM(V12:V16)</f>
        <v>77691</v>
      </c>
      <c r="W17" s="18">
        <f t="shared" si="7"/>
        <v>71645</v>
      </c>
      <c r="X17" s="18">
        <f t="shared" ref="X17:Z17" si="8">SUM(X12:X16)</f>
        <v>79095</v>
      </c>
      <c r="Y17" s="488">
        <f t="shared" si="8"/>
        <v>80212</v>
      </c>
      <c r="Z17" s="257">
        <f t="shared" si="8"/>
        <v>82390</v>
      </c>
      <c r="AA17" s="18">
        <f>SUM(AA12:AA16)</f>
        <v>90016</v>
      </c>
      <c r="AB17" s="488">
        <f>SUM(AB12:AB16)</f>
        <v>92930</v>
      </c>
    </row>
    <row r="18" spans="1:28" ht="15" customHeight="1">
      <c r="A18" s="15" t="s">
        <v>43</v>
      </c>
      <c r="B18" s="255">
        <f t="shared" ref="B18:G18" si="9">+B11+B17</f>
        <v>121536</v>
      </c>
      <c r="C18" s="16">
        <f t="shared" si="9"/>
        <v>119103</v>
      </c>
      <c r="D18" s="16">
        <f t="shared" si="9"/>
        <v>121603</v>
      </c>
      <c r="E18" s="256">
        <f t="shared" si="9"/>
        <v>126031</v>
      </c>
      <c r="F18" s="16">
        <f t="shared" si="9"/>
        <v>134628</v>
      </c>
      <c r="G18" s="16">
        <f t="shared" si="9"/>
        <v>91454</v>
      </c>
      <c r="H18" s="16">
        <f t="shared" ref="H18:M18" si="10">+H11+H17</f>
        <v>92486</v>
      </c>
      <c r="I18" s="256">
        <f t="shared" si="10"/>
        <v>96670</v>
      </c>
      <c r="J18" s="16">
        <f t="shared" si="10"/>
        <v>101658</v>
      </c>
      <c r="K18" s="16">
        <f t="shared" si="10"/>
        <v>102499</v>
      </c>
      <c r="L18" s="16">
        <f t="shared" si="10"/>
        <v>114530</v>
      </c>
      <c r="M18" s="16">
        <f t="shared" si="10"/>
        <v>111722</v>
      </c>
      <c r="N18" s="450">
        <f t="shared" ref="N18:O18" si="11">+N11+N17</f>
        <v>119984</v>
      </c>
      <c r="O18" s="16">
        <f t="shared" si="11"/>
        <v>116950</v>
      </c>
      <c r="P18" s="16">
        <f t="shared" ref="P18:R18" si="12">+P11+P17</f>
        <v>118933</v>
      </c>
      <c r="Q18" s="16">
        <f t="shared" si="12"/>
        <v>113366</v>
      </c>
      <c r="R18" s="450">
        <f t="shared" si="12"/>
        <v>123388</v>
      </c>
      <c r="S18" s="16">
        <f t="shared" ref="S18:U18" si="13">+S11+S17</f>
        <v>123875</v>
      </c>
      <c r="T18" s="16">
        <f t="shared" si="13"/>
        <v>132233</v>
      </c>
      <c r="U18" s="487">
        <f t="shared" si="13"/>
        <v>136683</v>
      </c>
      <c r="V18" s="450">
        <f t="shared" ref="V18:W18" si="14">+V11+V17</f>
        <v>147944</v>
      </c>
      <c r="W18" s="16">
        <f t="shared" si="14"/>
        <v>149243</v>
      </c>
      <c r="X18" s="16">
        <f t="shared" ref="X18:Z18" si="15">+X11+X17</f>
        <v>170174</v>
      </c>
      <c r="Y18" s="487">
        <f t="shared" si="15"/>
        <v>172301</v>
      </c>
      <c r="Z18" s="255">
        <f t="shared" si="15"/>
        <v>175930</v>
      </c>
      <c r="AA18" s="16">
        <f>+AA11+AA17</f>
        <v>191963</v>
      </c>
      <c r="AB18" s="487">
        <f>+AB11+AB17</f>
        <v>193880</v>
      </c>
    </row>
    <row r="19" spans="1:28">
      <c r="A19" s="11"/>
      <c r="B19" s="250"/>
      <c r="C19" s="12"/>
      <c r="D19" s="12"/>
      <c r="E19" s="259"/>
      <c r="F19" s="12"/>
      <c r="G19" s="12"/>
      <c r="H19" s="12"/>
      <c r="I19" s="259"/>
      <c r="N19" s="451"/>
      <c r="R19" s="451"/>
      <c r="U19" s="405"/>
      <c r="V19" s="451"/>
      <c r="Y19" s="405"/>
      <c r="Z19" s="403"/>
      <c r="AB19" s="405"/>
    </row>
    <row r="20" spans="1:28">
      <c r="A20" s="11" t="s">
        <v>91</v>
      </c>
      <c r="B20" s="250">
        <v>56389</v>
      </c>
      <c r="C20" s="12">
        <v>51607</v>
      </c>
      <c r="D20" s="12">
        <v>54616</v>
      </c>
      <c r="E20" s="252">
        <v>60517</v>
      </c>
      <c r="F20" s="12">
        <v>67500</v>
      </c>
      <c r="G20" s="12">
        <v>34952</v>
      </c>
      <c r="H20" s="12">
        <v>37336</v>
      </c>
      <c r="I20" s="252">
        <v>42425</v>
      </c>
      <c r="J20" s="12">
        <v>47402</v>
      </c>
      <c r="K20" s="12">
        <v>44203</v>
      </c>
      <c r="L20" s="12">
        <v>50525</v>
      </c>
      <c r="M20" s="12">
        <v>53231</v>
      </c>
      <c r="N20" s="446">
        <v>58748</v>
      </c>
      <c r="O20" s="12">
        <v>54150</v>
      </c>
      <c r="P20" s="12">
        <v>56734</v>
      </c>
      <c r="Q20" s="12">
        <v>53215</v>
      </c>
      <c r="R20" s="446">
        <v>60842</v>
      </c>
      <c r="S20" s="12">
        <v>55713</v>
      </c>
      <c r="T20" s="12">
        <v>61856</v>
      </c>
      <c r="U20" s="485">
        <v>67633</v>
      </c>
      <c r="V20" s="446">
        <v>74435</v>
      </c>
      <c r="W20" s="12">
        <v>65845</v>
      </c>
      <c r="X20" s="12">
        <v>76659</v>
      </c>
      <c r="Y20" s="485">
        <v>79976</v>
      </c>
      <c r="Z20" s="250">
        <v>85913</v>
      </c>
      <c r="AA20" s="12">
        <v>85663</v>
      </c>
      <c r="AB20" s="485">
        <v>92445</v>
      </c>
    </row>
    <row r="21" spans="1:28">
      <c r="A21" s="13" t="s">
        <v>88</v>
      </c>
      <c r="B21" s="253">
        <v>87</v>
      </c>
      <c r="C21" s="14">
        <v>74</v>
      </c>
      <c r="D21" s="14">
        <v>75</v>
      </c>
      <c r="E21" s="254">
        <v>84</v>
      </c>
      <c r="F21" s="14">
        <v>91</v>
      </c>
      <c r="G21" s="14">
        <v>50</v>
      </c>
      <c r="H21" s="14">
        <v>41</v>
      </c>
      <c r="I21" s="254">
        <v>47</v>
      </c>
      <c r="J21" s="14">
        <v>54</v>
      </c>
      <c r="K21" s="14">
        <v>59</v>
      </c>
      <c r="L21" s="14">
        <v>57</v>
      </c>
      <c r="M21" s="14">
        <v>59</v>
      </c>
      <c r="N21" s="447">
        <v>64</v>
      </c>
      <c r="O21" s="14">
        <v>332</v>
      </c>
      <c r="P21" s="14">
        <v>339</v>
      </c>
      <c r="Q21" s="14">
        <v>319</v>
      </c>
      <c r="R21" s="447">
        <v>326</v>
      </c>
      <c r="S21" s="14">
        <v>17</v>
      </c>
      <c r="T21" s="14">
        <v>1</v>
      </c>
      <c r="U21" s="486">
        <v>1</v>
      </c>
      <c r="V21" s="447">
        <v>1</v>
      </c>
      <c r="W21" s="14">
        <v>1</v>
      </c>
      <c r="X21" s="14">
        <v>50</v>
      </c>
      <c r="Y21" s="486">
        <v>50</v>
      </c>
      <c r="Z21" s="253">
        <v>55</v>
      </c>
      <c r="AA21" s="14">
        <v>52</v>
      </c>
      <c r="AB21" s="486">
        <v>53</v>
      </c>
    </row>
    <row r="22" spans="1:28">
      <c r="A22" s="15" t="s">
        <v>47</v>
      </c>
      <c r="B22" s="255">
        <f t="shared" ref="B22:G22" si="16">SUM(B20:B21)</f>
        <v>56476</v>
      </c>
      <c r="C22" s="16">
        <f t="shared" si="16"/>
        <v>51681</v>
      </c>
      <c r="D22" s="16">
        <f t="shared" si="16"/>
        <v>54691</v>
      </c>
      <c r="E22" s="256">
        <f t="shared" si="16"/>
        <v>60601</v>
      </c>
      <c r="F22" s="16">
        <f t="shared" si="16"/>
        <v>67591</v>
      </c>
      <c r="G22" s="16">
        <f t="shared" si="16"/>
        <v>35002</v>
      </c>
      <c r="H22" s="16">
        <f>SUM(H20:H21)</f>
        <v>37377</v>
      </c>
      <c r="I22" s="256">
        <f>SUM(I20:I21)</f>
        <v>42472</v>
      </c>
      <c r="J22" s="16">
        <f t="shared" ref="J22" si="17">SUM(J20:J21)</f>
        <v>47456</v>
      </c>
      <c r="K22" s="16">
        <f t="shared" ref="K22:R22" si="18">SUM(K20:K21)</f>
        <v>44262</v>
      </c>
      <c r="L22" s="16">
        <f t="shared" si="18"/>
        <v>50582</v>
      </c>
      <c r="M22" s="16">
        <f t="shared" si="18"/>
        <v>53290</v>
      </c>
      <c r="N22" s="450">
        <f t="shared" si="18"/>
        <v>58812</v>
      </c>
      <c r="O22" s="16">
        <f t="shared" si="18"/>
        <v>54482</v>
      </c>
      <c r="P22" s="16">
        <f t="shared" ref="P22" si="19">SUM(P20:P21)</f>
        <v>57073</v>
      </c>
      <c r="Q22" s="16">
        <f t="shared" si="18"/>
        <v>53534</v>
      </c>
      <c r="R22" s="450">
        <f t="shared" si="18"/>
        <v>61168</v>
      </c>
      <c r="S22" s="16">
        <f t="shared" ref="S22:U22" si="20">SUM(S20:S21)</f>
        <v>55730</v>
      </c>
      <c r="T22" s="16">
        <f t="shared" si="20"/>
        <v>61857</v>
      </c>
      <c r="U22" s="487">
        <f t="shared" si="20"/>
        <v>67634</v>
      </c>
      <c r="V22" s="450">
        <f t="shared" ref="V22:W22" si="21">SUM(V20:V21)</f>
        <v>74436</v>
      </c>
      <c r="W22" s="16">
        <f t="shared" si="21"/>
        <v>65846</v>
      </c>
      <c r="X22" s="16">
        <f t="shared" ref="X22:Z22" si="22">SUM(X20:X21)</f>
        <v>76709</v>
      </c>
      <c r="Y22" s="487">
        <f t="shared" si="22"/>
        <v>80026</v>
      </c>
      <c r="Z22" s="255">
        <f t="shared" si="22"/>
        <v>85968</v>
      </c>
      <c r="AA22" s="16">
        <f>SUM(AA20:AA21)</f>
        <v>85715</v>
      </c>
      <c r="AB22" s="487">
        <f>SUM(AB20:AB21)</f>
        <v>92498</v>
      </c>
    </row>
    <row r="23" spans="1:28">
      <c r="A23" s="11" t="s">
        <v>93</v>
      </c>
      <c r="B23" s="250">
        <v>23097</v>
      </c>
      <c r="C23" s="12">
        <v>23315</v>
      </c>
      <c r="D23" s="12">
        <v>23013</v>
      </c>
      <c r="E23" s="252">
        <v>23635</v>
      </c>
      <c r="F23" s="12">
        <v>16652</v>
      </c>
      <c r="G23" s="12">
        <v>14671</v>
      </c>
      <c r="H23" s="12">
        <v>14484</v>
      </c>
      <c r="I23" s="252">
        <v>14415</v>
      </c>
      <c r="J23" s="12">
        <v>17086</v>
      </c>
      <c r="K23" s="12">
        <v>17313</v>
      </c>
      <c r="L23" s="12">
        <v>20838</v>
      </c>
      <c r="M23" s="12">
        <v>20400</v>
      </c>
      <c r="N23" s="446">
        <v>21641</v>
      </c>
      <c r="O23" s="12">
        <v>22604</v>
      </c>
      <c r="P23" s="12">
        <v>22659</v>
      </c>
      <c r="Q23" s="12">
        <v>21669</v>
      </c>
      <c r="R23" s="446">
        <v>21105</v>
      </c>
      <c r="S23" s="12">
        <v>21904</v>
      </c>
      <c r="T23" s="12">
        <v>22022</v>
      </c>
      <c r="U23" s="485">
        <v>20893</v>
      </c>
      <c r="V23" s="446">
        <v>20966</v>
      </c>
      <c r="W23" s="12">
        <v>21833</v>
      </c>
      <c r="X23" s="12">
        <v>23204</v>
      </c>
      <c r="Y23" s="485">
        <v>23770</v>
      </c>
      <c r="Z23" s="250">
        <v>29375</v>
      </c>
      <c r="AA23" s="12">
        <v>32061</v>
      </c>
      <c r="AB23" s="485">
        <v>31250</v>
      </c>
    </row>
    <row r="24" spans="1:28">
      <c r="A24" s="11" t="s">
        <v>48</v>
      </c>
      <c r="B24" s="250">
        <v>4111</v>
      </c>
      <c r="C24" s="12">
        <v>3332</v>
      </c>
      <c r="D24" s="12">
        <v>3252</v>
      </c>
      <c r="E24" s="252">
        <v>3034</v>
      </c>
      <c r="F24" s="12">
        <v>2934</v>
      </c>
      <c r="G24" s="12">
        <v>3034</v>
      </c>
      <c r="H24" s="12">
        <v>3007</v>
      </c>
      <c r="I24" s="252">
        <v>2837</v>
      </c>
      <c r="J24" s="12">
        <v>3294</v>
      </c>
      <c r="K24" s="12">
        <v>3279</v>
      </c>
      <c r="L24" s="12">
        <v>3637</v>
      </c>
      <c r="M24" s="12">
        <v>3488</v>
      </c>
      <c r="N24" s="446">
        <v>3075</v>
      </c>
      <c r="O24" s="12">
        <v>3480</v>
      </c>
      <c r="P24" s="12">
        <v>3543</v>
      </c>
      <c r="Q24" s="12">
        <v>3488</v>
      </c>
      <c r="R24" s="446">
        <v>2837</v>
      </c>
      <c r="S24" s="12">
        <v>2564</v>
      </c>
      <c r="T24" s="12">
        <v>2530</v>
      </c>
      <c r="U24" s="485">
        <v>3114</v>
      </c>
      <c r="V24" s="446">
        <v>2554</v>
      </c>
      <c r="W24" s="12">
        <v>1977</v>
      </c>
      <c r="X24" s="12">
        <v>1784</v>
      </c>
      <c r="Y24" s="485">
        <v>2380</v>
      </c>
      <c r="Z24" s="250">
        <v>2419</v>
      </c>
      <c r="AA24" s="12">
        <v>2492</v>
      </c>
      <c r="AB24" s="485">
        <v>2324</v>
      </c>
    </row>
    <row r="25" spans="1:28">
      <c r="A25" s="11" t="s">
        <v>23</v>
      </c>
      <c r="B25" s="260">
        <v>1651</v>
      </c>
      <c r="C25" s="192">
        <v>1729</v>
      </c>
      <c r="D25" s="192">
        <v>1696</v>
      </c>
      <c r="E25" s="261">
        <v>1720</v>
      </c>
      <c r="F25" s="192">
        <v>1380</v>
      </c>
      <c r="G25" s="192">
        <v>1366</v>
      </c>
      <c r="H25" s="192">
        <v>1344</v>
      </c>
      <c r="I25" s="261">
        <v>1282</v>
      </c>
      <c r="J25" s="192">
        <v>1208</v>
      </c>
      <c r="K25" s="192">
        <v>1310</v>
      </c>
      <c r="L25" s="192">
        <v>1304</v>
      </c>
      <c r="M25" s="192">
        <v>1410</v>
      </c>
      <c r="N25" s="452">
        <v>1365</v>
      </c>
      <c r="O25" s="192">
        <v>1500</v>
      </c>
      <c r="P25" s="192">
        <v>1478</v>
      </c>
      <c r="Q25" s="192">
        <v>1473</v>
      </c>
      <c r="R25" s="452">
        <v>1736</v>
      </c>
      <c r="S25" s="192">
        <v>1879</v>
      </c>
      <c r="T25" s="192">
        <v>1995</v>
      </c>
      <c r="U25" s="489">
        <v>2014</v>
      </c>
      <c r="V25" s="452">
        <v>1825</v>
      </c>
      <c r="W25" s="192">
        <v>1673</v>
      </c>
      <c r="X25" s="192">
        <v>1793</v>
      </c>
      <c r="Y25" s="489">
        <v>1922</v>
      </c>
      <c r="Z25" s="260">
        <v>1842</v>
      </c>
      <c r="AA25" s="192">
        <v>2116</v>
      </c>
      <c r="AB25" s="489">
        <v>2097</v>
      </c>
    </row>
    <row r="26" spans="1:28" s="8" customFormat="1">
      <c r="A26" s="13" t="s">
        <v>84</v>
      </c>
      <c r="B26" s="262">
        <v>435</v>
      </c>
      <c r="C26" s="193">
        <v>611</v>
      </c>
      <c r="D26" s="193">
        <v>669</v>
      </c>
      <c r="E26" s="263">
        <v>438</v>
      </c>
      <c r="F26" s="193">
        <v>624</v>
      </c>
      <c r="G26" s="193">
        <v>658</v>
      </c>
      <c r="H26" s="193">
        <v>592</v>
      </c>
      <c r="I26" s="263">
        <v>619</v>
      </c>
      <c r="J26" s="193">
        <v>732</v>
      </c>
      <c r="K26" s="193">
        <v>771</v>
      </c>
      <c r="L26" s="193">
        <v>794</v>
      </c>
      <c r="M26" s="193">
        <v>702</v>
      </c>
      <c r="N26" s="453">
        <v>1003</v>
      </c>
      <c r="O26" s="193">
        <v>1856</v>
      </c>
      <c r="P26" s="193">
        <v>1949</v>
      </c>
      <c r="Q26" s="193">
        <v>1736</v>
      </c>
      <c r="R26" s="453">
        <v>2025</v>
      </c>
      <c r="S26" s="193">
        <v>1987</v>
      </c>
      <c r="T26" s="193">
        <v>2190</v>
      </c>
      <c r="U26" s="490">
        <v>2225</v>
      </c>
      <c r="V26" s="453">
        <v>2230</v>
      </c>
      <c r="W26" s="193">
        <v>2579</v>
      </c>
      <c r="X26" s="193">
        <v>2954</v>
      </c>
      <c r="Y26" s="490">
        <v>2745</v>
      </c>
      <c r="Z26" s="262">
        <v>2575</v>
      </c>
      <c r="AA26" s="193">
        <v>2607</v>
      </c>
      <c r="AB26" s="490">
        <v>2366</v>
      </c>
    </row>
    <row r="27" spans="1:28" s="8" customFormat="1">
      <c r="A27" s="15" t="s">
        <v>49</v>
      </c>
      <c r="B27" s="255">
        <f t="shared" ref="B27:I27" si="23">SUM(B23:B26)</f>
        <v>29294</v>
      </c>
      <c r="C27" s="16">
        <f t="shared" si="23"/>
        <v>28987</v>
      </c>
      <c r="D27" s="16">
        <f t="shared" si="23"/>
        <v>28630</v>
      </c>
      <c r="E27" s="256">
        <f t="shared" si="23"/>
        <v>28827</v>
      </c>
      <c r="F27" s="16">
        <f t="shared" si="23"/>
        <v>21590</v>
      </c>
      <c r="G27" s="16">
        <f t="shared" si="23"/>
        <v>19729</v>
      </c>
      <c r="H27" s="16">
        <f t="shared" si="23"/>
        <v>19427</v>
      </c>
      <c r="I27" s="256">
        <f t="shared" si="23"/>
        <v>19153</v>
      </c>
      <c r="J27" s="16">
        <f t="shared" ref="J27:O27" si="24">SUM(J23:J26)</f>
        <v>22320</v>
      </c>
      <c r="K27" s="16">
        <f t="shared" si="24"/>
        <v>22673</v>
      </c>
      <c r="L27" s="16">
        <f t="shared" si="24"/>
        <v>26573</v>
      </c>
      <c r="M27" s="16">
        <f t="shared" si="24"/>
        <v>26000</v>
      </c>
      <c r="N27" s="450">
        <f t="shared" si="24"/>
        <v>27084</v>
      </c>
      <c r="O27" s="16">
        <f t="shared" si="24"/>
        <v>29440</v>
      </c>
      <c r="P27" s="16">
        <f t="shared" ref="P27:R27" si="25">SUM(P23:P26)</f>
        <v>29629</v>
      </c>
      <c r="Q27" s="16">
        <f t="shared" si="25"/>
        <v>28366</v>
      </c>
      <c r="R27" s="450">
        <f t="shared" si="25"/>
        <v>27703</v>
      </c>
      <c r="S27" s="16">
        <f t="shared" ref="S27:U27" si="26">SUM(S23:S26)</f>
        <v>28334</v>
      </c>
      <c r="T27" s="16">
        <f t="shared" si="26"/>
        <v>28737</v>
      </c>
      <c r="U27" s="487">
        <f t="shared" si="26"/>
        <v>28246</v>
      </c>
      <c r="V27" s="450">
        <f t="shared" ref="V27:W27" si="27">SUM(V23:V26)</f>
        <v>27575</v>
      </c>
      <c r="W27" s="16">
        <f t="shared" si="27"/>
        <v>28062</v>
      </c>
      <c r="X27" s="16">
        <f t="shared" ref="X27:Z27" si="28">SUM(X23:X26)</f>
        <v>29735</v>
      </c>
      <c r="Y27" s="487">
        <f t="shared" si="28"/>
        <v>30817</v>
      </c>
      <c r="Z27" s="255">
        <f t="shared" si="28"/>
        <v>36211</v>
      </c>
      <c r="AA27" s="16">
        <f>SUM(AA23:AA26)</f>
        <v>39276</v>
      </c>
      <c r="AB27" s="487">
        <f>SUM(AB23:AB26)</f>
        <v>38037</v>
      </c>
    </row>
    <row r="28" spans="1:28" s="8" customFormat="1">
      <c r="A28" s="11" t="s">
        <v>93</v>
      </c>
      <c r="B28" s="250">
        <v>1961</v>
      </c>
      <c r="C28" s="12">
        <v>1869</v>
      </c>
      <c r="D28" s="12">
        <v>1602</v>
      </c>
      <c r="E28" s="252">
        <v>1513</v>
      </c>
      <c r="F28" s="12">
        <v>6314</v>
      </c>
      <c r="G28" s="12">
        <v>6297</v>
      </c>
      <c r="H28" s="12">
        <v>6177</v>
      </c>
      <c r="I28" s="252">
        <v>5966</v>
      </c>
      <c r="J28" s="12">
        <v>1737</v>
      </c>
      <c r="K28" s="12">
        <v>2182</v>
      </c>
      <c r="L28" s="12">
        <v>2588</v>
      </c>
      <c r="M28" s="12">
        <v>3255</v>
      </c>
      <c r="N28" s="446">
        <v>2795</v>
      </c>
      <c r="O28" s="12">
        <v>3132</v>
      </c>
      <c r="P28" s="12">
        <v>2849</v>
      </c>
      <c r="Q28" s="12">
        <v>2977</v>
      </c>
      <c r="R28" s="446">
        <v>2897</v>
      </c>
      <c r="S28" s="12">
        <v>2952</v>
      </c>
      <c r="T28" s="12">
        <v>2828</v>
      </c>
      <c r="U28" s="485">
        <v>3981</v>
      </c>
      <c r="V28" s="446">
        <v>7559</v>
      </c>
      <c r="W28" s="12">
        <v>8062</v>
      </c>
      <c r="X28" s="12">
        <v>10979</v>
      </c>
      <c r="Y28" s="485">
        <v>12563</v>
      </c>
      <c r="Z28" s="250">
        <v>2975</v>
      </c>
      <c r="AA28" s="12">
        <v>7743</v>
      </c>
      <c r="AB28" s="485">
        <v>5315</v>
      </c>
    </row>
    <row r="29" spans="1:28" s="8" customFormat="1">
      <c r="A29" s="11" t="s">
        <v>82</v>
      </c>
      <c r="B29" s="250">
        <v>30745</v>
      </c>
      <c r="C29" s="12">
        <v>33785</v>
      </c>
      <c r="D29" s="12">
        <v>33855</v>
      </c>
      <c r="E29" s="252">
        <v>33008</v>
      </c>
      <c r="F29" s="12">
        <v>27419</v>
      </c>
      <c r="G29" s="12">
        <v>28694</v>
      </c>
      <c r="H29" s="12">
        <v>27913</v>
      </c>
      <c r="I29" s="252">
        <v>27477</v>
      </c>
      <c r="J29" s="12">
        <v>28447</v>
      </c>
      <c r="K29" s="12">
        <v>31585</v>
      </c>
      <c r="L29" s="12">
        <v>32927</v>
      </c>
      <c r="M29" s="12">
        <v>27564</v>
      </c>
      <c r="N29" s="446">
        <v>29632</v>
      </c>
      <c r="O29" s="12">
        <v>28089</v>
      </c>
      <c r="P29" s="12">
        <v>27447</v>
      </c>
      <c r="Q29" s="12">
        <v>26556</v>
      </c>
      <c r="R29" s="446">
        <v>29722</v>
      </c>
      <c r="S29" s="12">
        <v>35015</v>
      </c>
      <c r="T29" s="12">
        <v>36985</v>
      </c>
      <c r="U29" s="485">
        <v>35196</v>
      </c>
      <c r="V29" s="446">
        <v>36755</v>
      </c>
      <c r="W29" s="12">
        <v>45528</v>
      </c>
      <c r="X29" s="12">
        <v>50971</v>
      </c>
      <c r="Y29" s="485">
        <v>47142</v>
      </c>
      <c r="Z29" s="250">
        <v>48978</v>
      </c>
      <c r="AA29" s="12">
        <v>57296</v>
      </c>
      <c r="AB29" s="485">
        <v>55998</v>
      </c>
    </row>
    <row r="30" spans="1:28" s="8" customFormat="1">
      <c r="A30" s="11" t="s">
        <v>24</v>
      </c>
      <c r="B30" s="250">
        <v>2085</v>
      </c>
      <c r="C30" s="12">
        <v>1903</v>
      </c>
      <c r="D30" s="12">
        <v>1932</v>
      </c>
      <c r="E30" s="252">
        <v>2026</v>
      </c>
      <c r="F30" s="12">
        <v>1772</v>
      </c>
      <c r="G30" s="12">
        <v>1732</v>
      </c>
      <c r="H30" s="12">
        <v>1592</v>
      </c>
      <c r="I30" s="252">
        <v>1602</v>
      </c>
      <c r="J30" s="12">
        <v>1698</v>
      </c>
      <c r="K30" s="12">
        <v>1797</v>
      </c>
      <c r="L30" s="12">
        <v>1860</v>
      </c>
      <c r="M30" s="12">
        <v>1613</v>
      </c>
      <c r="N30" s="446">
        <v>1661</v>
      </c>
      <c r="O30" s="12">
        <v>1807</v>
      </c>
      <c r="P30" s="12">
        <v>1935</v>
      </c>
      <c r="Q30" s="12">
        <v>1933</v>
      </c>
      <c r="R30" s="446">
        <v>1898</v>
      </c>
      <c r="S30" s="12">
        <v>1844</v>
      </c>
      <c r="T30" s="12">
        <v>1826</v>
      </c>
      <c r="U30" s="485">
        <v>1626</v>
      </c>
      <c r="V30" s="446">
        <v>1619</v>
      </c>
      <c r="W30" s="12">
        <v>1745</v>
      </c>
      <c r="X30" s="12">
        <v>1780</v>
      </c>
      <c r="Y30" s="485">
        <v>1753</v>
      </c>
      <c r="Z30" s="250">
        <v>1798</v>
      </c>
      <c r="AA30" s="12">
        <v>1933</v>
      </c>
      <c r="AB30" s="485">
        <v>2032</v>
      </c>
    </row>
    <row r="31" spans="1:28" s="8" customFormat="1" ht="15" customHeight="1">
      <c r="A31" s="13" t="s">
        <v>51</v>
      </c>
      <c r="B31" s="253">
        <v>975</v>
      </c>
      <c r="C31" s="14">
        <v>878</v>
      </c>
      <c r="D31" s="14">
        <v>893</v>
      </c>
      <c r="E31" s="254">
        <v>56</v>
      </c>
      <c r="F31" s="14">
        <v>9942</v>
      </c>
      <c r="G31" s="409">
        <v>0</v>
      </c>
      <c r="H31" s="409">
        <v>0</v>
      </c>
      <c r="I31" s="410">
        <v>0</v>
      </c>
      <c r="J31" s="408">
        <v>0</v>
      </c>
      <c r="K31" s="411">
        <v>0</v>
      </c>
      <c r="L31" s="411">
        <v>0</v>
      </c>
      <c r="M31" s="411">
        <v>0</v>
      </c>
      <c r="N31" s="454">
        <v>0</v>
      </c>
      <c r="O31" s="411">
        <v>0</v>
      </c>
      <c r="P31" s="411">
        <v>0</v>
      </c>
      <c r="Q31" s="411">
        <v>0</v>
      </c>
      <c r="R31" s="454">
        <v>0</v>
      </c>
      <c r="S31" s="411">
        <v>0</v>
      </c>
      <c r="T31" s="411">
        <v>0</v>
      </c>
      <c r="U31" s="491">
        <v>0</v>
      </c>
      <c r="V31" s="454">
        <v>0</v>
      </c>
      <c r="W31" s="411">
        <v>0</v>
      </c>
      <c r="X31" s="411">
        <v>0</v>
      </c>
      <c r="Y31" s="491">
        <v>0</v>
      </c>
      <c r="Z31" s="647">
        <v>0</v>
      </c>
      <c r="AA31" s="411">
        <v>0</v>
      </c>
      <c r="AB31" s="643">
        <v>0</v>
      </c>
    </row>
    <row r="32" spans="1:28" s="30" customFormat="1" ht="13.5" customHeight="1">
      <c r="A32" s="17" t="s">
        <v>50</v>
      </c>
      <c r="B32" s="257">
        <f t="shared" ref="B32:J32" si="29">SUM(B28:B31)</f>
        <v>35766</v>
      </c>
      <c r="C32" s="18">
        <f t="shared" si="29"/>
        <v>38435</v>
      </c>
      <c r="D32" s="18">
        <f t="shared" si="29"/>
        <v>38282</v>
      </c>
      <c r="E32" s="258">
        <f t="shared" si="29"/>
        <v>36603</v>
      </c>
      <c r="F32" s="18">
        <f t="shared" si="29"/>
        <v>45447</v>
      </c>
      <c r="G32" s="18">
        <f t="shared" si="29"/>
        <v>36723</v>
      </c>
      <c r="H32" s="18">
        <f t="shared" si="29"/>
        <v>35682</v>
      </c>
      <c r="I32" s="258">
        <f>SUM(I28:I31)</f>
        <v>35045</v>
      </c>
      <c r="J32" s="18">
        <f t="shared" si="29"/>
        <v>31882</v>
      </c>
      <c r="K32" s="18">
        <f t="shared" ref="K32:R32" si="30">SUM(K28:K31)</f>
        <v>35564</v>
      </c>
      <c r="L32" s="18">
        <f t="shared" si="30"/>
        <v>37375</v>
      </c>
      <c r="M32" s="18">
        <f t="shared" si="30"/>
        <v>32432</v>
      </c>
      <c r="N32" s="449">
        <f t="shared" si="30"/>
        <v>34088</v>
      </c>
      <c r="O32" s="18">
        <f t="shared" si="30"/>
        <v>33028</v>
      </c>
      <c r="P32" s="18">
        <f t="shared" ref="P32" si="31">SUM(P28:P31)</f>
        <v>32231</v>
      </c>
      <c r="Q32" s="18">
        <f t="shared" si="30"/>
        <v>31466</v>
      </c>
      <c r="R32" s="449">
        <f t="shared" si="30"/>
        <v>34517</v>
      </c>
      <c r="S32" s="18">
        <f t="shared" ref="S32:U32" si="32">SUM(S28:S31)</f>
        <v>39811</v>
      </c>
      <c r="T32" s="18">
        <f t="shared" si="32"/>
        <v>41639</v>
      </c>
      <c r="U32" s="488">
        <f t="shared" si="32"/>
        <v>40803</v>
      </c>
      <c r="V32" s="449">
        <f t="shared" ref="V32:W32" si="33">SUM(V28:V31)</f>
        <v>45933</v>
      </c>
      <c r="W32" s="18">
        <f t="shared" si="33"/>
        <v>55335</v>
      </c>
      <c r="X32" s="18">
        <f t="shared" ref="X32" si="34">SUM(X28:X31)</f>
        <v>63730</v>
      </c>
      <c r="Y32" s="488">
        <f>SUM(Y28:Y31)</f>
        <v>61458</v>
      </c>
      <c r="Z32" s="257">
        <f t="shared" ref="Z32" si="35">SUM(Z28:Z31)</f>
        <v>53751</v>
      </c>
      <c r="AA32" s="18">
        <f>SUM(AA28:AA31)</f>
        <v>66972</v>
      </c>
      <c r="AB32" s="488">
        <f>SUM(AB28:AB31)</f>
        <v>63345</v>
      </c>
    </row>
    <row r="33" spans="1:28">
      <c r="A33" s="15" t="s">
        <v>52</v>
      </c>
      <c r="B33" s="255">
        <f t="shared" ref="B33:J33" si="36">+B22+B27+B32</f>
        <v>121536</v>
      </c>
      <c r="C33" s="16">
        <f t="shared" si="36"/>
        <v>119103</v>
      </c>
      <c r="D33" s="16">
        <f t="shared" si="36"/>
        <v>121603</v>
      </c>
      <c r="E33" s="256">
        <f t="shared" si="36"/>
        <v>126031</v>
      </c>
      <c r="F33" s="16">
        <f t="shared" si="36"/>
        <v>134628</v>
      </c>
      <c r="G33" s="16">
        <f t="shared" si="36"/>
        <v>91454</v>
      </c>
      <c r="H33" s="16">
        <f t="shared" si="36"/>
        <v>92486</v>
      </c>
      <c r="I33" s="256">
        <f>+I22+I27+I32</f>
        <v>96670</v>
      </c>
      <c r="J33" s="16">
        <f t="shared" si="36"/>
        <v>101658</v>
      </c>
      <c r="K33" s="16">
        <f t="shared" ref="K33:R33" si="37">+K22+K27+K32</f>
        <v>102499</v>
      </c>
      <c r="L33" s="16">
        <f t="shared" si="37"/>
        <v>114530</v>
      </c>
      <c r="M33" s="16">
        <f t="shared" si="37"/>
        <v>111722</v>
      </c>
      <c r="N33" s="450">
        <f t="shared" si="37"/>
        <v>119984</v>
      </c>
      <c r="O33" s="16">
        <f t="shared" si="37"/>
        <v>116950</v>
      </c>
      <c r="P33" s="16">
        <f t="shared" ref="P33" si="38">+P22+P27+P32</f>
        <v>118933</v>
      </c>
      <c r="Q33" s="16">
        <f t="shared" si="37"/>
        <v>113366</v>
      </c>
      <c r="R33" s="450">
        <f t="shared" si="37"/>
        <v>123388</v>
      </c>
      <c r="S33" s="16">
        <f t="shared" ref="S33:U33" si="39">+S22+S27+S32</f>
        <v>123875</v>
      </c>
      <c r="T33" s="16">
        <f t="shared" si="39"/>
        <v>132233</v>
      </c>
      <c r="U33" s="487">
        <f t="shared" si="39"/>
        <v>136683</v>
      </c>
      <c r="V33" s="450">
        <f t="shared" ref="V33:W33" si="40">+V22+V27+V32</f>
        <v>147944</v>
      </c>
      <c r="W33" s="16">
        <f t="shared" si="40"/>
        <v>149243</v>
      </c>
      <c r="X33" s="16">
        <f t="shared" ref="X33:Z33" si="41">+X22+X27+X32</f>
        <v>170174</v>
      </c>
      <c r="Y33" s="487">
        <f t="shared" si="41"/>
        <v>172301</v>
      </c>
      <c r="Z33" s="255">
        <f t="shared" si="41"/>
        <v>175930</v>
      </c>
      <c r="AA33" s="16">
        <f>+AA22+AA27+AA32</f>
        <v>191963</v>
      </c>
      <c r="AB33" s="487">
        <f>+AB22+AB27+AB32</f>
        <v>193880</v>
      </c>
    </row>
    <row r="34" spans="1:28">
      <c r="A34" s="55"/>
      <c r="B34" s="264"/>
      <c r="C34" s="19"/>
      <c r="D34" s="19"/>
      <c r="E34" s="265"/>
      <c r="F34" s="19"/>
      <c r="G34" s="19"/>
      <c r="H34" s="19"/>
      <c r="I34" s="265"/>
      <c r="N34" s="451"/>
      <c r="R34" s="451"/>
      <c r="U34" s="405"/>
      <c r="V34" s="451"/>
      <c r="Y34" s="405"/>
      <c r="Z34" s="403"/>
      <c r="AB34" s="405"/>
    </row>
    <row r="35" spans="1:28">
      <c r="A35" s="55"/>
      <c r="B35" s="264"/>
      <c r="C35" s="19"/>
      <c r="D35" s="19"/>
      <c r="E35" s="265"/>
      <c r="F35" s="19"/>
      <c r="G35" s="19"/>
      <c r="H35" s="19"/>
      <c r="I35" s="265"/>
      <c r="N35" s="451"/>
      <c r="R35" s="451"/>
      <c r="U35" s="405"/>
      <c r="V35" s="451"/>
      <c r="Y35" s="405"/>
      <c r="Z35" s="403"/>
      <c r="AB35" s="405"/>
    </row>
    <row r="36" spans="1:28">
      <c r="A36" s="15" t="s">
        <v>179</v>
      </c>
      <c r="B36" s="289"/>
      <c r="C36" s="222"/>
      <c r="D36" s="222"/>
      <c r="E36" s="290"/>
      <c r="F36" s="222"/>
      <c r="G36" s="222"/>
      <c r="H36" s="222"/>
      <c r="I36" s="290"/>
      <c r="N36" s="451"/>
      <c r="R36" s="451"/>
      <c r="U36" s="405"/>
      <c r="V36" s="451"/>
      <c r="Y36" s="405"/>
      <c r="Z36" s="403"/>
      <c r="AB36" s="405"/>
    </row>
    <row r="37" spans="1:28">
      <c r="A37" s="11" t="s">
        <v>177</v>
      </c>
      <c r="B37" s="289">
        <f t="shared" ref="B37:F37" si="42">B18-B16</f>
        <v>118736</v>
      </c>
      <c r="C37" s="222">
        <f t="shared" si="42"/>
        <v>115872</v>
      </c>
      <c r="D37" s="222">
        <f t="shared" si="42"/>
        <v>118653</v>
      </c>
      <c r="E37" s="269">
        <f t="shared" si="42"/>
        <v>125838</v>
      </c>
      <c r="F37" s="222">
        <f t="shared" si="42"/>
        <v>100426</v>
      </c>
      <c r="G37" s="222">
        <f t="shared" ref="G37:L37" si="43">G18</f>
        <v>91454</v>
      </c>
      <c r="H37" s="222">
        <f t="shared" si="43"/>
        <v>92486</v>
      </c>
      <c r="I37" s="269">
        <f t="shared" si="43"/>
        <v>96670</v>
      </c>
      <c r="J37" s="384">
        <f t="shared" si="43"/>
        <v>101658</v>
      </c>
      <c r="K37" s="384">
        <f t="shared" si="43"/>
        <v>102499</v>
      </c>
      <c r="L37" s="384">
        <f t="shared" si="43"/>
        <v>114530</v>
      </c>
      <c r="M37" s="384">
        <f t="shared" ref="M37:N37" si="44">M18</f>
        <v>111722</v>
      </c>
      <c r="N37" s="455">
        <f t="shared" si="44"/>
        <v>119984</v>
      </c>
      <c r="O37" s="384">
        <f t="shared" ref="O37:R37" si="45">O18</f>
        <v>116950</v>
      </c>
      <c r="P37" s="384">
        <f t="shared" ref="P37" si="46">P18</f>
        <v>118933</v>
      </c>
      <c r="Q37" s="384">
        <f t="shared" si="45"/>
        <v>113366</v>
      </c>
      <c r="R37" s="455">
        <f t="shared" si="45"/>
        <v>123388</v>
      </c>
      <c r="S37" s="384">
        <f t="shared" ref="S37:W37" si="47">S18</f>
        <v>123875</v>
      </c>
      <c r="T37" s="384">
        <f t="shared" si="47"/>
        <v>132233</v>
      </c>
      <c r="U37" s="269">
        <f t="shared" si="47"/>
        <v>136683</v>
      </c>
      <c r="V37" s="455">
        <f t="shared" si="47"/>
        <v>147944</v>
      </c>
      <c r="W37" s="384">
        <f t="shared" si="47"/>
        <v>149243</v>
      </c>
      <c r="X37" s="384">
        <f t="shared" ref="X37:Z37" si="48">X18</f>
        <v>170174</v>
      </c>
      <c r="Y37" s="269">
        <f t="shared" si="48"/>
        <v>172301</v>
      </c>
      <c r="Z37" s="648">
        <f t="shared" si="48"/>
        <v>175930</v>
      </c>
      <c r="AA37" s="384">
        <f>AA18</f>
        <v>191963</v>
      </c>
      <c r="AB37" s="269">
        <f>AB18</f>
        <v>193880</v>
      </c>
    </row>
    <row r="38" spans="1:28">
      <c r="A38" s="11" t="s">
        <v>25</v>
      </c>
      <c r="B38" s="289">
        <f t="shared" ref="B38:G38" si="49">-(B25+B26+B29+B30)</f>
        <v>-34916</v>
      </c>
      <c r="C38" s="222">
        <f t="shared" si="49"/>
        <v>-38028</v>
      </c>
      <c r="D38" s="222">
        <f t="shared" si="49"/>
        <v>-38152</v>
      </c>
      <c r="E38" s="269">
        <f t="shared" si="49"/>
        <v>-37192</v>
      </c>
      <c r="F38" s="222">
        <f t="shared" si="49"/>
        <v>-31195</v>
      </c>
      <c r="G38" s="222">
        <f t="shared" si="49"/>
        <v>-32450</v>
      </c>
      <c r="H38" s="222">
        <f t="shared" ref="H38:M38" si="50">-(H25+H26+H29+H30)</f>
        <v>-31441</v>
      </c>
      <c r="I38" s="269">
        <f t="shared" si="50"/>
        <v>-30980</v>
      </c>
      <c r="J38" s="384">
        <f t="shared" si="50"/>
        <v>-32085</v>
      </c>
      <c r="K38" s="384">
        <f t="shared" si="50"/>
        <v>-35463</v>
      </c>
      <c r="L38" s="384">
        <f t="shared" si="50"/>
        <v>-36885</v>
      </c>
      <c r="M38" s="384">
        <f t="shared" si="50"/>
        <v>-31289</v>
      </c>
      <c r="N38" s="455">
        <f t="shared" ref="N38:O38" si="51">-(N25+N26+N29+N30)</f>
        <v>-33661</v>
      </c>
      <c r="O38" s="384">
        <f t="shared" si="51"/>
        <v>-33252</v>
      </c>
      <c r="P38" s="384">
        <f t="shared" ref="P38:R38" si="52">-(P25+P26+P29+P30)</f>
        <v>-32809</v>
      </c>
      <c r="Q38" s="384">
        <f t="shared" si="52"/>
        <v>-31698</v>
      </c>
      <c r="R38" s="455">
        <f t="shared" si="52"/>
        <v>-35381</v>
      </c>
      <c r="S38" s="384">
        <f t="shared" ref="S38:W38" si="53">-(S25+S26+S29+S30)</f>
        <v>-40725</v>
      </c>
      <c r="T38" s="384">
        <f t="shared" si="53"/>
        <v>-42996</v>
      </c>
      <c r="U38" s="269">
        <f t="shared" si="53"/>
        <v>-41061</v>
      </c>
      <c r="V38" s="455">
        <f t="shared" si="53"/>
        <v>-42429</v>
      </c>
      <c r="W38" s="384">
        <f t="shared" si="53"/>
        <v>-51525</v>
      </c>
      <c r="X38" s="384">
        <f t="shared" ref="X38:Z38" si="54">-(X25+X26+X29+X30)</f>
        <v>-57498</v>
      </c>
      <c r="Y38" s="621">
        <f t="shared" si="54"/>
        <v>-53562</v>
      </c>
      <c r="Z38" s="648">
        <f t="shared" si="54"/>
        <v>-55193</v>
      </c>
      <c r="AA38" s="384">
        <f>-(AA25+AA26+AA29+AA30)</f>
        <v>-63952</v>
      </c>
      <c r="AB38" s="269">
        <f>-(AB25+AB26+AB29+AB30)</f>
        <v>-62493</v>
      </c>
    </row>
    <row r="39" spans="1:28" s="7" customFormat="1">
      <c r="A39" s="17" t="s">
        <v>178</v>
      </c>
      <c r="B39" s="291">
        <f t="shared" ref="B39:G39" si="55">B37+B38</f>
        <v>83820</v>
      </c>
      <c r="C39" s="292">
        <f t="shared" si="55"/>
        <v>77844</v>
      </c>
      <c r="D39" s="292">
        <f t="shared" si="55"/>
        <v>80501</v>
      </c>
      <c r="E39" s="293">
        <f t="shared" si="55"/>
        <v>88646</v>
      </c>
      <c r="F39" s="292">
        <f t="shared" si="55"/>
        <v>69231</v>
      </c>
      <c r="G39" s="292">
        <f t="shared" si="55"/>
        <v>59004</v>
      </c>
      <c r="H39" s="292">
        <f t="shared" ref="H39:M39" si="56">H37+H38</f>
        <v>61045</v>
      </c>
      <c r="I39" s="293">
        <f t="shared" si="56"/>
        <v>65690</v>
      </c>
      <c r="J39" s="385">
        <f t="shared" si="56"/>
        <v>69573</v>
      </c>
      <c r="K39" s="385">
        <f t="shared" si="56"/>
        <v>67036</v>
      </c>
      <c r="L39" s="385">
        <f t="shared" si="56"/>
        <v>77645</v>
      </c>
      <c r="M39" s="385">
        <f t="shared" si="56"/>
        <v>80433</v>
      </c>
      <c r="N39" s="456">
        <f t="shared" ref="N39:O39" si="57">N37+N38</f>
        <v>86323</v>
      </c>
      <c r="O39" s="385">
        <f t="shared" si="57"/>
        <v>83698</v>
      </c>
      <c r="P39" s="385">
        <f>P37+P38</f>
        <v>86124</v>
      </c>
      <c r="Q39" s="385">
        <f t="shared" ref="Q39:R39" si="58">Q37+Q38</f>
        <v>81668</v>
      </c>
      <c r="R39" s="456">
        <f t="shared" si="58"/>
        <v>88007</v>
      </c>
      <c r="S39" s="385">
        <f t="shared" ref="S39:U39" si="59">S37+S38</f>
        <v>83150</v>
      </c>
      <c r="T39" s="385">
        <f t="shared" si="59"/>
        <v>89237</v>
      </c>
      <c r="U39" s="293">
        <f t="shared" si="59"/>
        <v>95622</v>
      </c>
      <c r="V39" s="456">
        <f t="shared" ref="V39:W39" si="60">V37+V38</f>
        <v>105515</v>
      </c>
      <c r="W39" s="385">
        <f t="shared" si="60"/>
        <v>97718</v>
      </c>
      <c r="X39" s="385">
        <f t="shared" ref="X39:Z39" si="61">X37+X38</f>
        <v>112676</v>
      </c>
      <c r="Y39" s="617">
        <f t="shared" si="61"/>
        <v>118739</v>
      </c>
      <c r="Z39" s="649">
        <f t="shared" si="61"/>
        <v>120737</v>
      </c>
      <c r="AA39" s="385">
        <f>AA37+AA38</f>
        <v>128011</v>
      </c>
      <c r="AB39" s="293">
        <f>AB37+AB38</f>
        <v>131387</v>
      </c>
    </row>
    <row r="40" spans="1:28">
      <c r="A40" s="11" t="s">
        <v>194</v>
      </c>
      <c r="B40" s="316">
        <v>76083</v>
      </c>
      <c r="C40" s="222">
        <v>77412</v>
      </c>
      <c r="D40" s="222">
        <v>79725</v>
      </c>
      <c r="E40" s="317">
        <v>82229</v>
      </c>
      <c r="F40" s="223">
        <v>65573</v>
      </c>
      <c r="G40" s="222">
        <v>64286</v>
      </c>
      <c r="H40" s="222">
        <v>64451</v>
      </c>
      <c r="I40" s="317">
        <v>64945</v>
      </c>
      <c r="J40" s="223">
        <v>65565</v>
      </c>
      <c r="K40" s="222">
        <v>65126</v>
      </c>
      <c r="L40" s="384">
        <v>68855</v>
      </c>
      <c r="M40" s="384">
        <v>72732</v>
      </c>
      <c r="N40" s="457">
        <v>76202</v>
      </c>
      <c r="O40" s="222">
        <v>79027</v>
      </c>
      <c r="P40" s="222">
        <v>82845</v>
      </c>
      <c r="Q40" s="222">
        <v>83649</v>
      </c>
      <c r="R40" s="457">
        <v>85164</v>
      </c>
      <c r="S40" s="222">
        <v>84529.4</v>
      </c>
      <c r="T40" s="222">
        <v>85637</v>
      </c>
      <c r="U40" s="317">
        <v>87537</v>
      </c>
      <c r="V40" s="457">
        <v>92306</v>
      </c>
      <c r="W40" s="222">
        <v>94248</v>
      </c>
      <c r="X40" s="222">
        <v>100154</v>
      </c>
      <c r="Y40" s="317">
        <v>106054</v>
      </c>
      <c r="Z40" s="316">
        <v>111077</v>
      </c>
      <c r="AA40" s="222">
        <v>115576</v>
      </c>
      <c r="AB40" s="644">
        <v>122310</v>
      </c>
    </row>
    <row r="41" spans="1:28">
      <c r="A41" s="11"/>
      <c r="B41" s="264"/>
      <c r="C41" s="19"/>
      <c r="D41" s="19"/>
      <c r="E41" s="265"/>
      <c r="F41" s="19"/>
      <c r="G41" s="19"/>
      <c r="H41" s="19"/>
      <c r="I41" s="265"/>
      <c r="N41" s="451"/>
      <c r="R41" s="451"/>
      <c r="U41" s="405"/>
      <c r="V41" s="451"/>
      <c r="Y41" s="405"/>
      <c r="Z41" s="403"/>
      <c r="AB41" s="405"/>
    </row>
    <row r="42" spans="1:28">
      <c r="A42" s="15" t="s">
        <v>180</v>
      </c>
      <c r="B42" s="264"/>
      <c r="C42" s="19"/>
      <c r="D42" s="19"/>
      <c r="E42" s="265"/>
      <c r="F42" s="19"/>
      <c r="G42" s="19"/>
      <c r="H42" s="19"/>
      <c r="I42" s="265"/>
      <c r="N42" s="451"/>
      <c r="R42" s="451"/>
      <c r="U42" s="405"/>
      <c r="V42" s="451"/>
      <c r="Y42" s="405"/>
      <c r="Z42" s="403"/>
      <c r="AB42" s="405"/>
    </row>
    <row r="43" spans="1:28" ht="26.25" customHeight="1">
      <c r="A43" s="11" t="s">
        <v>146</v>
      </c>
      <c r="B43" s="264">
        <f t="shared" ref="B43:H43" si="62">-(B23+B24+B28)</f>
        <v>-29169</v>
      </c>
      <c r="C43" s="19">
        <f t="shared" si="62"/>
        <v>-28516</v>
      </c>
      <c r="D43" s="19">
        <f t="shared" si="62"/>
        <v>-27867</v>
      </c>
      <c r="E43" s="266">
        <f t="shared" si="62"/>
        <v>-28182</v>
      </c>
      <c r="F43" s="19">
        <f t="shared" si="62"/>
        <v>-25900</v>
      </c>
      <c r="G43" s="19">
        <f t="shared" si="62"/>
        <v>-24002</v>
      </c>
      <c r="H43" s="19">
        <f t="shared" si="62"/>
        <v>-23668</v>
      </c>
      <c r="I43" s="266">
        <f t="shared" ref="I43:N43" si="63">-(I23+I24+I28)</f>
        <v>-23218</v>
      </c>
      <c r="J43" s="386">
        <f t="shared" si="63"/>
        <v>-22117</v>
      </c>
      <c r="K43" s="386">
        <f t="shared" si="63"/>
        <v>-22774</v>
      </c>
      <c r="L43" s="386">
        <f t="shared" si="63"/>
        <v>-27063</v>
      </c>
      <c r="M43" s="386">
        <f t="shared" si="63"/>
        <v>-27143</v>
      </c>
      <c r="N43" s="458">
        <f t="shared" si="63"/>
        <v>-27511</v>
      </c>
      <c r="O43" s="386">
        <f t="shared" ref="O43:Q43" si="64">-(O23+O24+O28)</f>
        <v>-29216</v>
      </c>
      <c r="P43" s="386">
        <f t="shared" ref="P43" si="65">-(P23+P24+P28)</f>
        <v>-29051</v>
      </c>
      <c r="Q43" s="386">
        <f t="shared" si="64"/>
        <v>-28134</v>
      </c>
      <c r="R43" s="458">
        <f>-(R23+R24+R28)</f>
        <v>-26839</v>
      </c>
      <c r="S43" s="386">
        <f>-(S23+S24+S28)</f>
        <v>-27420</v>
      </c>
      <c r="T43" s="386">
        <f>-(T23+T24+T28)</f>
        <v>-27380</v>
      </c>
      <c r="U43" s="266">
        <f>-(U23+U24+U28)</f>
        <v>-27988</v>
      </c>
      <c r="V43" s="458">
        <f>-(V23+V24+V28)</f>
        <v>-31079</v>
      </c>
      <c r="W43" s="386">
        <v>-31872</v>
      </c>
      <c r="X43" s="386">
        <v>-35967</v>
      </c>
      <c r="Y43" s="386">
        <f>-(Y23+Y24+Y28)</f>
        <v>-38713</v>
      </c>
      <c r="Z43" s="650">
        <f>-(Z23+Z24+Z28)</f>
        <v>-34769</v>
      </c>
      <c r="AA43" s="386">
        <f>-(AA23+AA24+AA28)</f>
        <v>-42296</v>
      </c>
      <c r="AB43" s="266">
        <f>-(AB23+AB24+AB28)</f>
        <v>-38889</v>
      </c>
    </row>
    <row r="44" spans="1:28">
      <c r="A44" s="11" t="s">
        <v>174</v>
      </c>
      <c r="B44" s="264">
        <v>-105</v>
      </c>
      <c r="C44" s="19">
        <v>-93</v>
      </c>
      <c r="D44" s="222">
        <v>-89</v>
      </c>
      <c r="E44" s="269">
        <v>-75</v>
      </c>
      <c r="F44" s="408">
        <v>0</v>
      </c>
      <c r="G44" s="409">
        <v>0</v>
      </c>
      <c r="H44" s="409">
        <v>0</v>
      </c>
      <c r="I44" s="410">
        <v>0</v>
      </c>
      <c r="J44" s="408">
        <v>0</v>
      </c>
      <c r="K44" s="411">
        <v>0</v>
      </c>
      <c r="L44" s="411">
        <v>0</v>
      </c>
      <c r="M44" s="411">
        <v>0</v>
      </c>
      <c r="N44" s="454">
        <v>0</v>
      </c>
      <c r="O44" s="411">
        <v>0</v>
      </c>
      <c r="P44" s="411">
        <v>0</v>
      </c>
      <c r="Q44" s="491">
        <v>0</v>
      </c>
      <c r="R44" s="411">
        <v>0</v>
      </c>
      <c r="S44" s="411">
        <v>0</v>
      </c>
      <c r="T44" s="411">
        <v>0</v>
      </c>
      <c r="U44" s="491">
        <v>0</v>
      </c>
      <c r="V44" s="411">
        <v>0</v>
      </c>
      <c r="W44" s="411">
        <v>0</v>
      </c>
      <c r="X44" s="411">
        <v>0</v>
      </c>
      <c r="Y44" s="411">
        <v>0</v>
      </c>
      <c r="Z44" s="627">
        <v>0</v>
      </c>
      <c r="AA44" s="411">
        <v>0</v>
      </c>
      <c r="AB44" s="491"/>
    </row>
    <row r="45" spans="1:28">
      <c r="A45" s="11" t="s">
        <v>176</v>
      </c>
      <c r="B45" s="264">
        <f t="shared" ref="B45:G45" si="66">+B14+B15</f>
        <v>16836</v>
      </c>
      <c r="C45" s="19">
        <f t="shared" si="66"/>
        <v>16304</v>
      </c>
      <c r="D45" s="19">
        <f t="shared" si="66"/>
        <v>21502</v>
      </c>
      <c r="E45" s="266">
        <f t="shared" si="66"/>
        <v>25791</v>
      </c>
      <c r="F45" s="19">
        <f t="shared" si="66"/>
        <v>23335</v>
      </c>
      <c r="G45" s="19">
        <f t="shared" si="66"/>
        <v>9619</v>
      </c>
      <c r="H45" s="19">
        <f>+H14+H15</f>
        <v>12314</v>
      </c>
      <c r="I45" s="266">
        <f>+I14+I15</f>
        <v>16516</v>
      </c>
      <c r="J45" s="19">
        <f t="shared" ref="J45" si="67">+J14+J15</f>
        <v>13592</v>
      </c>
      <c r="K45" s="19">
        <f t="shared" ref="K45:R45" si="68">+K14+K15</f>
        <v>11839</v>
      </c>
      <c r="L45" s="19">
        <f t="shared" si="68"/>
        <v>13858</v>
      </c>
      <c r="M45" s="19">
        <f t="shared" si="68"/>
        <v>15130</v>
      </c>
      <c r="N45" s="459">
        <f t="shared" si="68"/>
        <v>13652</v>
      </c>
      <c r="O45" s="19">
        <f t="shared" si="68"/>
        <v>5444</v>
      </c>
      <c r="P45" s="19">
        <f t="shared" ref="P45" si="69">+P14+P15</f>
        <v>10389</v>
      </c>
      <c r="Q45" s="19">
        <f t="shared" si="68"/>
        <v>11713</v>
      </c>
      <c r="R45" s="459">
        <f t="shared" si="68"/>
        <v>15410</v>
      </c>
      <c r="S45" s="19">
        <f t="shared" ref="S45:U45" si="70">+S14+S15</f>
        <v>14344</v>
      </c>
      <c r="T45" s="19">
        <f t="shared" si="70"/>
        <v>17731</v>
      </c>
      <c r="U45" s="492">
        <f t="shared" si="70"/>
        <v>19837</v>
      </c>
      <c r="V45" s="459">
        <f t="shared" ref="V45:W45" si="71">+V14+V15</f>
        <v>24935</v>
      </c>
      <c r="W45" s="19">
        <f t="shared" si="71"/>
        <v>11435</v>
      </c>
      <c r="X45" s="19">
        <f t="shared" ref="X45:Z45" si="72">+X14+X15</f>
        <v>11345</v>
      </c>
      <c r="Y45" s="492">
        <f t="shared" si="72"/>
        <v>12143</v>
      </c>
      <c r="Z45" s="264">
        <f t="shared" si="72"/>
        <v>10645</v>
      </c>
      <c r="AA45" s="19">
        <f>+AA14+AA15</f>
        <v>10298</v>
      </c>
      <c r="AB45" s="492">
        <f>+AB14+AB15</f>
        <v>13596</v>
      </c>
    </row>
    <row r="46" spans="1:28" s="7" customFormat="1">
      <c r="A46" s="17" t="s">
        <v>175</v>
      </c>
      <c r="B46" s="267">
        <f t="shared" ref="B46:G46" si="73">B43+B44+B45</f>
        <v>-12438</v>
      </c>
      <c r="C46" s="194">
        <f t="shared" si="73"/>
        <v>-12305</v>
      </c>
      <c r="D46" s="194">
        <f t="shared" si="73"/>
        <v>-6454</v>
      </c>
      <c r="E46" s="268">
        <f t="shared" si="73"/>
        <v>-2466</v>
      </c>
      <c r="F46" s="194">
        <f t="shared" si="73"/>
        <v>-2565</v>
      </c>
      <c r="G46" s="194">
        <f t="shared" si="73"/>
        <v>-14383</v>
      </c>
      <c r="H46" s="194">
        <f t="shared" ref="H46:L46" si="74">H43+H44+H45</f>
        <v>-11354</v>
      </c>
      <c r="I46" s="268">
        <f t="shared" si="74"/>
        <v>-6702</v>
      </c>
      <c r="J46" s="194">
        <f t="shared" si="74"/>
        <v>-8525</v>
      </c>
      <c r="K46" s="194">
        <f t="shared" si="74"/>
        <v>-10935</v>
      </c>
      <c r="L46" s="194">
        <f t="shared" si="74"/>
        <v>-13205</v>
      </c>
      <c r="M46" s="194">
        <f t="shared" ref="M46:R46" si="75">M43+M44+M45</f>
        <v>-12013</v>
      </c>
      <c r="N46" s="460">
        <f t="shared" si="75"/>
        <v>-13859</v>
      </c>
      <c r="O46" s="194">
        <f t="shared" si="75"/>
        <v>-23772</v>
      </c>
      <c r="P46" s="194">
        <f t="shared" si="75"/>
        <v>-18662</v>
      </c>
      <c r="Q46" s="194">
        <f t="shared" si="75"/>
        <v>-16421</v>
      </c>
      <c r="R46" s="460">
        <f t="shared" si="75"/>
        <v>-11429</v>
      </c>
      <c r="S46" s="194">
        <f t="shared" ref="S46:X46" si="76">S43+S44+S45</f>
        <v>-13076</v>
      </c>
      <c r="T46" s="194">
        <f t="shared" si="76"/>
        <v>-9649</v>
      </c>
      <c r="U46" s="493">
        <f t="shared" si="76"/>
        <v>-8151</v>
      </c>
      <c r="V46" s="460">
        <f t="shared" si="76"/>
        <v>-6144</v>
      </c>
      <c r="W46" s="194">
        <f t="shared" si="76"/>
        <v>-20437</v>
      </c>
      <c r="X46" s="194">
        <f t="shared" si="76"/>
        <v>-24622</v>
      </c>
      <c r="Y46" s="493">
        <f t="shared" ref="Y46" si="77">Y43+Y44+Y45</f>
        <v>-26570</v>
      </c>
      <c r="Z46" s="267">
        <f>Z43+Z44+Z45</f>
        <v>-24124</v>
      </c>
      <c r="AA46" s="194">
        <f>AA43+AA44+AA45</f>
        <v>-31998</v>
      </c>
      <c r="AB46" s="493">
        <f>AB43+AB44+AB45</f>
        <v>-25293</v>
      </c>
    </row>
    <row r="47" spans="1:28">
      <c r="A47" s="55"/>
      <c r="B47" s="19"/>
      <c r="C47" s="19"/>
      <c r="D47" s="19"/>
      <c r="E47" s="19"/>
      <c r="F47" s="19"/>
      <c r="G47" s="19"/>
    </row>
    <row r="48" spans="1:28" ht="15">
      <c r="A48" s="8" t="s">
        <v>468</v>
      </c>
      <c r="B48" s="3"/>
      <c r="C48" s="3"/>
      <c r="D48" s="3"/>
      <c r="E48" s="3"/>
      <c r="F48" s="3"/>
      <c r="G48" s="3"/>
      <c r="H48" s="7"/>
    </row>
    <row r="49" spans="1:9" ht="15">
      <c r="A49" s="8" t="s">
        <v>358</v>
      </c>
      <c r="F49" s="198"/>
      <c r="H49" s="198"/>
      <c r="I49" s="198"/>
    </row>
    <row r="51" spans="1:9">
      <c r="B51" s="10"/>
      <c r="C51" s="10"/>
      <c r="D51" s="10"/>
      <c r="E51" s="10"/>
      <c r="F51" s="10"/>
      <c r="G51" s="10"/>
    </row>
    <row r="52" spans="1:9">
      <c r="B52" s="10"/>
      <c r="C52" s="10"/>
      <c r="D52" s="10"/>
      <c r="E52" s="10"/>
      <c r="F52" s="10"/>
      <c r="G52" s="10"/>
    </row>
    <row r="54" spans="1:9">
      <c r="B54" s="10"/>
      <c r="C54" s="10"/>
      <c r="D54" s="10"/>
      <c r="E54" s="10"/>
      <c r="F54" s="10"/>
      <c r="G54" s="10"/>
    </row>
    <row r="55" spans="1:9">
      <c r="B55" s="10"/>
      <c r="C55" s="10"/>
      <c r="D55" s="10"/>
      <c r="E55" s="10"/>
      <c r="F55" s="10"/>
      <c r="G55" s="10"/>
    </row>
    <row r="56" spans="1:9">
      <c r="B56" s="10"/>
      <c r="C56" s="10"/>
      <c r="D56" s="10"/>
      <c r="E56" s="10"/>
      <c r="F56" s="10"/>
      <c r="G56" s="10"/>
    </row>
    <row r="57" spans="1:9">
      <c r="B57" s="10"/>
      <c r="C57" s="10"/>
      <c r="D57" s="10"/>
      <c r="E57" s="10"/>
      <c r="F57" s="10"/>
      <c r="G57" s="10"/>
    </row>
    <row r="59" spans="1:9">
      <c r="B59" s="10"/>
      <c r="C59" s="10"/>
      <c r="D59" s="10"/>
      <c r="E59" s="10"/>
      <c r="F59" s="10"/>
      <c r="G59" s="10"/>
    </row>
    <row r="60" spans="1:9">
      <c r="B60" s="27"/>
      <c r="C60" s="27"/>
      <c r="D60" s="27"/>
      <c r="E60" s="27"/>
      <c r="F60" s="27"/>
      <c r="G60" s="27"/>
    </row>
    <row r="61" spans="1:9">
      <c r="B61" s="199"/>
      <c r="C61" s="199"/>
      <c r="D61" s="199"/>
      <c r="E61" s="199"/>
      <c r="F61" s="199"/>
      <c r="G61" s="199"/>
    </row>
    <row r="62" spans="1:9">
      <c r="B62" s="10"/>
      <c r="C62" s="10"/>
      <c r="D62" s="10"/>
      <c r="E62" s="10"/>
      <c r="F62" s="10"/>
      <c r="G62" s="10"/>
    </row>
    <row r="63" spans="1:9">
      <c r="B63" s="10"/>
      <c r="C63" s="10"/>
      <c r="D63" s="10"/>
      <c r="E63" s="10"/>
      <c r="F63" s="10"/>
      <c r="G63" s="10"/>
    </row>
    <row r="64" spans="1:9">
      <c r="B64" s="10"/>
      <c r="C64" s="10"/>
      <c r="D64" s="10"/>
      <c r="E64" s="10"/>
      <c r="F64" s="10"/>
      <c r="G64" s="10"/>
    </row>
    <row r="65" spans="2:7">
      <c r="B65" s="200"/>
      <c r="C65" s="200"/>
      <c r="D65" s="200"/>
      <c r="E65" s="200"/>
      <c r="F65" s="200"/>
      <c r="G65" s="200"/>
    </row>
    <row r="66" spans="2:7">
      <c r="B66" s="200"/>
      <c r="C66" s="200"/>
      <c r="D66" s="200"/>
      <c r="E66" s="200"/>
      <c r="F66" s="200"/>
      <c r="G66" s="200"/>
    </row>
    <row r="67" spans="2:7">
      <c r="B67" s="200"/>
      <c r="C67" s="200"/>
      <c r="D67" s="200"/>
      <c r="E67" s="200"/>
      <c r="F67" s="200"/>
      <c r="G67" s="200"/>
    </row>
    <row r="68" spans="2:7">
      <c r="B68" s="31"/>
      <c r="C68" s="31"/>
      <c r="D68" s="31"/>
      <c r="E68" s="31"/>
      <c r="F68" s="31"/>
      <c r="G68" s="31"/>
    </row>
    <row r="69" spans="2:7">
      <c r="B69" s="221"/>
      <c r="C69" s="221"/>
      <c r="D69" s="221"/>
      <c r="E69" s="221"/>
      <c r="F69" s="221"/>
      <c r="G69" s="221"/>
    </row>
    <row r="70" spans="2:7">
      <c r="B70" s="221"/>
      <c r="C70" s="221"/>
      <c r="D70" s="221"/>
      <c r="E70" s="221"/>
      <c r="F70" s="221"/>
      <c r="G70" s="221"/>
    </row>
    <row r="71" spans="2:7">
      <c r="B71" s="23"/>
      <c r="C71" s="23"/>
      <c r="D71" s="23"/>
      <c r="E71" s="23"/>
      <c r="F71" s="23"/>
      <c r="G71" s="23"/>
    </row>
    <row r="72" spans="2:7">
      <c r="B72" s="23"/>
      <c r="C72" s="23"/>
      <c r="D72" s="23"/>
      <c r="E72" s="23"/>
      <c r="F72" s="23"/>
      <c r="G72" s="23"/>
    </row>
    <row r="73" spans="2:7">
      <c r="B73" s="23"/>
      <c r="C73" s="23"/>
      <c r="D73" s="23"/>
      <c r="E73" s="23"/>
      <c r="F73" s="23"/>
      <c r="G73" s="23"/>
    </row>
    <row r="74" spans="2:7">
      <c r="B74" s="20"/>
      <c r="C74" s="20"/>
      <c r="D74" s="20"/>
      <c r="E74" s="20"/>
      <c r="F74" s="20"/>
      <c r="G74" s="20"/>
    </row>
    <row r="75" spans="2:7">
      <c r="B75" s="20"/>
      <c r="C75" s="20"/>
      <c r="D75" s="20"/>
      <c r="E75" s="20"/>
      <c r="F75" s="20"/>
      <c r="G75" s="20"/>
    </row>
    <row r="76" spans="2:7">
      <c r="B76" s="3"/>
      <c r="C76" s="3"/>
      <c r="D76" s="3"/>
      <c r="E76" s="3"/>
      <c r="F76" s="3"/>
      <c r="G76" s="3"/>
    </row>
    <row r="77" spans="2:7">
      <c r="B77" s="3"/>
      <c r="C77" s="3"/>
      <c r="D77" s="3"/>
      <c r="E77" s="3"/>
      <c r="F77" s="3"/>
      <c r="G77" s="3"/>
    </row>
  </sheetData>
  <mergeCells count="1">
    <mergeCell ref="B2:E2"/>
  </mergeCells>
  <phoneticPr fontId="12" type="noConversion"/>
  <pageMargins left="0.70866141732283472" right="0.70866141732283472" top="0.74803149606299213" bottom="0.74803149606299213" header="0.31496062992125984" footer="0.31496062992125984"/>
  <pageSetup paperSize="9" scale="7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68"/>
  <sheetViews>
    <sheetView showGridLines="0" zoomScale="80" zoomScaleNormal="80" workbookViewId="0">
      <pane xSplit="5" ySplit="4" topLeftCell="F5" activePane="bottomRight" state="frozen"/>
      <selection activeCell="A47" sqref="A47"/>
      <selection pane="topRight" activeCell="A47" sqref="A47"/>
      <selection pane="bottomLeft" activeCell="A47" sqref="A47"/>
      <selection pane="bottomRight"/>
    </sheetView>
  </sheetViews>
  <sheetFormatPr defaultColWidth="9.109375" defaultRowHeight="12" customHeight="1" outlineLevelCol="1"/>
  <cols>
    <col min="1" max="1" width="51.44140625" style="107" customWidth="1"/>
    <col min="2" max="2" width="9.109375" style="124" hidden="1" customWidth="1" outlineLevel="1"/>
    <col min="3" max="5" width="9.109375" style="106" hidden="1" customWidth="1" outlineLevel="1"/>
    <col min="6" max="6" width="9.109375" style="124" hidden="1" customWidth="1" outlineLevel="1"/>
    <col min="7" max="7" width="9.109375" style="106" hidden="1" customWidth="1" outlineLevel="1"/>
    <col min="8" max="8" width="9.109375" style="118" hidden="1" customWidth="1" outlineLevel="1"/>
    <col min="9" max="9" width="9.109375" style="106" hidden="1" customWidth="1" outlineLevel="1"/>
    <col min="10" max="10" width="9.109375" style="106" collapsed="1"/>
    <col min="11" max="12" width="9.109375" style="106"/>
    <col min="13" max="13" width="9.109375" style="106" customWidth="1"/>
    <col min="14" max="14" width="9.109375" style="106"/>
    <col min="15" max="17" width="9.44140625" style="106" customWidth="1"/>
    <col min="19" max="21" width="9.44140625" style="106" customWidth="1"/>
    <col min="23" max="25" width="9.44140625" style="106" customWidth="1"/>
    <col min="28" max="28" width="9.109375" customWidth="1"/>
    <col min="29" max="16384" width="9.109375" style="106"/>
  </cols>
  <sheetData>
    <row r="1" spans="1:28" s="108" customFormat="1" ht="12" customHeight="1">
      <c r="A1" s="109" t="s">
        <v>11</v>
      </c>
      <c r="B1" s="119"/>
      <c r="C1" s="176"/>
      <c r="D1" s="176"/>
      <c r="E1" s="176"/>
      <c r="F1" s="119"/>
      <c r="G1" s="176"/>
      <c r="H1" s="176"/>
      <c r="I1" s="176"/>
      <c r="J1" s="119"/>
      <c r="K1" s="176"/>
      <c r="L1" s="176"/>
      <c r="M1" s="109"/>
      <c r="N1" s="176"/>
      <c r="O1" s="176"/>
      <c r="P1" s="176"/>
      <c r="Q1" s="176"/>
      <c r="R1" s="119"/>
      <c r="S1" s="176"/>
      <c r="T1" s="176"/>
      <c r="U1" s="109"/>
      <c r="V1" s="119"/>
      <c r="W1" s="176"/>
      <c r="X1" s="176"/>
      <c r="Y1" s="109"/>
      <c r="Z1" s="119"/>
      <c r="AA1" s="176"/>
      <c r="AB1" s="176"/>
    </row>
    <row r="2" spans="1:28" s="108" customFormat="1" ht="12" customHeight="1">
      <c r="A2" s="109" t="s">
        <v>197</v>
      </c>
      <c r="B2" s="119"/>
      <c r="C2" s="176"/>
      <c r="D2" s="176"/>
      <c r="E2" s="176"/>
      <c r="F2" s="119"/>
      <c r="G2" s="176"/>
      <c r="H2" s="176"/>
      <c r="I2" s="176"/>
      <c r="J2" s="119"/>
      <c r="K2" s="176"/>
      <c r="L2" s="176"/>
      <c r="M2" s="109"/>
      <c r="N2" s="176"/>
      <c r="O2" s="176"/>
      <c r="P2" s="176"/>
      <c r="Q2" s="176"/>
      <c r="R2" s="119"/>
      <c r="S2" s="176"/>
      <c r="T2" s="176"/>
      <c r="U2" s="109"/>
      <c r="V2" s="119"/>
      <c r="W2" s="176"/>
      <c r="X2" s="176"/>
      <c r="Y2" s="109"/>
      <c r="Z2" s="119"/>
      <c r="AA2" s="176"/>
      <c r="AB2" s="176"/>
    </row>
    <row r="3" spans="1:28" ht="12" customHeight="1">
      <c r="A3" s="110"/>
      <c r="B3" s="117" t="s">
        <v>309</v>
      </c>
      <c r="C3" s="167"/>
      <c r="D3" s="167"/>
      <c r="E3" s="167"/>
      <c r="F3" s="120">
        <v>2018</v>
      </c>
      <c r="G3" s="167"/>
      <c r="H3" s="167"/>
      <c r="I3" s="167"/>
      <c r="J3" s="120" t="s">
        <v>357</v>
      </c>
      <c r="K3" s="167"/>
      <c r="L3" s="167"/>
      <c r="M3" s="429"/>
      <c r="N3" s="167">
        <v>2020</v>
      </c>
      <c r="O3" s="167"/>
      <c r="P3" s="167"/>
      <c r="Q3" s="167"/>
      <c r="R3" s="120">
        <v>2021</v>
      </c>
      <c r="S3" s="167"/>
      <c r="T3" s="167"/>
      <c r="U3" s="429"/>
      <c r="V3" s="120">
        <v>2022</v>
      </c>
      <c r="W3" s="167"/>
      <c r="X3" s="167"/>
      <c r="Y3" s="429"/>
      <c r="Z3" s="120">
        <v>2023</v>
      </c>
      <c r="AA3" s="167"/>
      <c r="AB3" s="429"/>
    </row>
    <row r="4" spans="1:28" ht="12" customHeight="1">
      <c r="A4" s="111" t="s">
        <v>1</v>
      </c>
      <c r="B4" s="180" t="s">
        <v>9</v>
      </c>
      <c r="C4" s="180" t="s">
        <v>8</v>
      </c>
      <c r="D4" s="180" t="s">
        <v>7</v>
      </c>
      <c r="E4" s="180" t="s">
        <v>10</v>
      </c>
      <c r="F4" s="121" t="s">
        <v>360</v>
      </c>
      <c r="G4" s="180" t="s">
        <v>361</v>
      </c>
      <c r="H4" s="180" t="s">
        <v>362</v>
      </c>
      <c r="I4" s="180" t="s">
        <v>10</v>
      </c>
      <c r="J4" s="121" t="s">
        <v>9</v>
      </c>
      <c r="K4" s="180" t="s">
        <v>8</v>
      </c>
      <c r="L4" s="180" t="s">
        <v>7</v>
      </c>
      <c r="M4" s="430" t="s">
        <v>10</v>
      </c>
      <c r="N4" s="180" t="s">
        <v>9</v>
      </c>
      <c r="O4" s="180" t="s">
        <v>8</v>
      </c>
      <c r="P4" s="180" t="s">
        <v>7</v>
      </c>
      <c r="Q4" s="180" t="s">
        <v>10</v>
      </c>
      <c r="R4" s="121" t="s">
        <v>9</v>
      </c>
      <c r="S4" s="180" t="s">
        <v>8</v>
      </c>
      <c r="T4" s="180" t="s">
        <v>7</v>
      </c>
      <c r="U4" s="430" t="s">
        <v>10</v>
      </c>
      <c r="V4" s="121" t="s">
        <v>9</v>
      </c>
      <c r="W4" s="180" t="s">
        <v>8</v>
      </c>
      <c r="X4" s="180" t="s">
        <v>7</v>
      </c>
      <c r="Y4" s="430" t="s">
        <v>10</v>
      </c>
      <c r="Z4" s="121" t="s">
        <v>9</v>
      </c>
      <c r="AA4" s="180" t="s">
        <v>8</v>
      </c>
      <c r="AB4" s="430" t="s">
        <v>7</v>
      </c>
    </row>
    <row r="5" spans="1:28" s="108" customFormat="1" ht="12" customHeight="1">
      <c r="A5" s="125" t="s">
        <v>114</v>
      </c>
      <c r="B5" s="126"/>
      <c r="C5" s="179"/>
      <c r="D5" s="179"/>
      <c r="E5" s="179"/>
      <c r="F5" s="126"/>
      <c r="G5" s="179"/>
      <c r="H5" s="179"/>
      <c r="I5" s="237"/>
      <c r="J5" s="126"/>
      <c r="M5" s="431"/>
      <c r="R5" s="494"/>
      <c r="U5" s="495"/>
      <c r="V5" s="494"/>
      <c r="Y5" s="495"/>
      <c r="Z5" s="494"/>
      <c r="AB5" s="669"/>
    </row>
    <row r="6" spans="1:28" ht="12" customHeight="1">
      <c r="A6" s="127" t="s">
        <v>54</v>
      </c>
      <c r="B6" s="128">
        <v>5721</v>
      </c>
      <c r="C6" s="177">
        <v>5996</v>
      </c>
      <c r="D6" s="177">
        <v>6248</v>
      </c>
      <c r="E6" s="297">
        <v>6187</v>
      </c>
      <c r="F6" s="128">
        <v>6348</v>
      </c>
      <c r="G6" s="177">
        <v>6928</v>
      </c>
      <c r="H6" s="177">
        <v>5263</v>
      </c>
      <c r="I6" s="177">
        <v>5661</v>
      </c>
      <c r="J6" s="128">
        <v>5048</v>
      </c>
      <c r="K6" s="395">
        <v>5379</v>
      </c>
      <c r="L6" s="395">
        <v>5843</v>
      </c>
      <c r="M6" s="432">
        <v>5627</v>
      </c>
      <c r="N6" s="395">
        <v>5124</v>
      </c>
      <c r="O6" s="395">
        <v>3889</v>
      </c>
      <c r="P6" s="395">
        <v>4760</v>
      </c>
      <c r="Q6" s="395">
        <v>5373</v>
      </c>
      <c r="R6" s="128">
        <v>5387</v>
      </c>
      <c r="S6" s="395">
        <v>5924</v>
      </c>
      <c r="T6" s="395">
        <v>6000</v>
      </c>
      <c r="U6" s="496">
        <v>6248</v>
      </c>
      <c r="V6" s="128">
        <v>6749</v>
      </c>
      <c r="W6" s="395">
        <v>7279</v>
      </c>
      <c r="X6" s="395">
        <v>8378</v>
      </c>
      <c r="Y6" s="496">
        <v>7810</v>
      </c>
      <c r="Z6" s="128">
        <v>8699</v>
      </c>
      <c r="AA6" s="395">
        <v>9189</v>
      </c>
      <c r="AB6" s="496">
        <v>10117</v>
      </c>
    </row>
    <row r="7" spans="1:28" ht="12" customHeight="1">
      <c r="A7" s="127" t="s">
        <v>165</v>
      </c>
      <c r="B7" s="128">
        <v>1158</v>
      </c>
      <c r="C7" s="177">
        <v>1138</v>
      </c>
      <c r="D7" s="177">
        <v>1531</v>
      </c>
      <c r="E7" s="366">
        <v>1283</v>
      </c>
      <c r="F7" s="128">
        <v>1094</v>
      </c>
      <c r="G7" s="177">
        <v>1137</v>
      </c>
      <c r="H7" s="177">
        <v>823</v>
      </c>
      <c r="I7" s="225">
        <v>868</v>
      </c>
      <c r="J7" s="128">
        <v>1079</v>
      </c>
      <c r="K7" s="395">
        <v>1133</v>
      </c>
      <c r="L7" s="395">
        <v>1240</v>
      </c>
      <c r="M7" s="353">
        <v>1248</v>
      </c>
      <c r="N7" s="395">
        <v>1291</v>
      </c>
      <c r="O7" s="395">
        <v>1286</v>
      </c>
      <c r="P7" s="395">
        <v>1300</v>
      </c>
      <c r="Q7" s="395">
        <v>1312</v>
      </c>
      <c r="R7" s="128">
        <v>1278</v>
      </c>
      <c r="S7" s="395">
        <v>1338</v>
      </c>
      <c r="T7" s="395">
        <v>1400</v>
      </c>
      <c r="U7" s="496">
        <v>1450</v>
      </c>
      <c r="V7" s="128">
        <v>1441</v>
      </c>
      <c r="W7" s="395">
        <v>1491</v>
      </c>
      <c r="X7" s="395">
        <v>1633</v>
      </c>
      <c r="Y7" s="496">
        <v>1768</v>
      </c>
      <c r="Z7" s="128">
        <v>1778</v>
      </c>
      <c r="AA7" s="395">
        <v>1881</v>
      </c>
      <c r="AB7" s="496">
        <v>1990</v>
      </c>
    </row>
    <row r="8" spans="1:28" ht="12" customHeight="1">
      <c r="A8" s="127" t="s">
        <v>115</v>
      </c>
      <c r="B8" s="128">
        <v>112</v>
      </c>
      <c r="C8" s="177">
        <v>532</v>
      </c>
      <c r="D8" s="177">
        <v>-460</v>
      </c>
      <c r="E8" s="366">
        <v>-259</v>
      </c>
      <c r="F8" s="128">
        <v>25</v>
      </c>
      <c r="G8" s="177">
        <v>131</v>
      </c>
      <c r="H8" s="177">
        <v>199</v>
      </c>
      <c r="I8" s="225">
        <v>-33</v>
      </c>
      <c r="J8" s="128">
        <v>107</v>
      </c>
      <c r="K8" s="395">
        <v>468</v>
      </c>
      <c r="L8" s="395">
        <v>-285</v>
      </c>
      <c r="M8" s="353">
        <v>-191</v>
      </c>
      <c r="N8" s="395">
        <v>5</v>
      </c>
      <c r="O8" s="395">
        <v>605</v>
      </c>
      <c r="P8" s="395">
        <v>-37</v>
      </c>
      <c r="Q8" s="395">
        <v>173</v>
      </c>
      <c r="R8" s="128">
        <v>108</v>
      </c>
      <c r="S8" s="395">
        <v>6</v>
      </c>
      <c r="T8" s="395">
        <v>-115</v>
      </c>
      <c r="U8" s="496">
        <v>-72</v>
      </c>
      <c r="V8" s="128">
        <v>-45</v>
      </c>
      <c r="W8" s="395">
        <v>-125</v>
      </c>
      <c r="X8" s="395">
        <v>-74</v>
      </c>
      <c r="Y8" s="496">
        <v>673</v>
      </c>
      <c r="Z8" s="128">
        <v>213</v>
      </c>
      <c r="AA8" s="395">
        <v>30</v>
      </c>
      <c r="AB8" s="496">
        <v>-181</v>
      </c>
    </row>
    <row r="9" spans="1:28" ht="12" customHeight="1">
      <c r="A9" s="129" t="s">
        <v>63</v>
      </c>
      <c r="B9" s="130">
        <f t="shared" ref="B9:H9" si="0">SUM(B6:B8)</f>
        <v>6991</v>
      </c>
      <c r="C9" s="178">
        <f t="shared" si="0"/>
        <v>7666</v>
      </c>
      <c r="D9" s="178">
        <f>SUM(D6:D8)</f>
        <v>7319</v>
      </c>
      <c r="E9" s="178">
        <f t="shared" si="0"/>
        <v>7211</v>
      </c>
      <c r="F9" s="130">
        <f t="shared" si="0"/>
        <v>7467</v>
      </c>
      <c r="G9" s="178">
        <f t="shared" si="0"/>
        <v>8196</v>
      </c>
      <c r="H9" s="178">
        <f t="shared" si="0"/>
        <v>6285</v>
      </c>
      <c r="I9" s="178">
        <f t="shared" ref="I9:M9" si="1">SUM(I6:I8)</f>
        <v>6496</v>
      </c>
      <c r="J9" s="130">
        <f t="shared" si="1"/>
        <v>6234</v>
      </c>
      <c r="K9" s="393">
        <f t="shared" si="1"/>
        <v>6980</v>
      </c>
      <c r="L9" s="393">
        <f t="shared" si="1"/>
        <v>6798</v>
      </c>
      <c r="M9" s="433">
        <f t="shared" si="1"/>
        <v>6684</v>
      </c>
      <c r="N9" s="393">
        <f t="shared" ref="N9:O9" si="2">SUM(N6:N8)</f>
        <v>6420</v>
      </c>
      <c r="O9" s="393">
        <f t="shared" si="2"/>
        <v>5780</v>
      </c>
      <c r="P9" s="393">
        <f t="shared" ref="P9:Q9" si="3">SUM(P6:P8)</f>
        <v>6023</v>
      </c>
      <c r="Q9" s="393">
        <f t="shared" si="3"/>
        <v>6858</v>
      </c>
      <c r="R9" s="130">
        <f t="shared" ref="R9" si="4">SUM(R6:R8)</f>
        <v>6773</v>
      </c>
      <c r="S9" s="393">
        <f t="shared" ref="S9:U9" si="5">SUM(S6:S8)</f>
        <v>7268</v>
      </c>
      <c r="T9" s="393">
        <f t="shared" si="5"/>
        <v>7285</v>
      </c>
      <c r="U9" s="557">
        <f t="shared" si="5"/>
        <v>7626</v>
      </c>
      <c r="V9" s="130">
        <f t="shared" ref="V9:X9" si="6">SUM(V6:V8)</f>
        <v>8145</v>
      </c>
      <c r="W9" s="393">
        <f t="shared" ref="W9" si="7">SUM(W6:W8)</f>
        <v>8645</v>
      </c>
      <c r="X9" s="393">
        <f t="shared" si="6"/>
        <v>9937</v>
      </c>
      <c r="Y9" s="557">
        <f t="shared" ref="Y9:Z9" si="8">SUM(Y6:Y8)</f>
        <v>10251</v>
      </c>
      <c r="Z9" s="130">
        <f t="shared" si="8"/>
        <v>10690</v>
      </c>
      <c r="AA9" s="393">
        <f t="shared" ref="AA9:AB9" si="9">SUM(AA6:AA8)</f>
        <v>11100</v>
      </c>
      <c r="AB9" s="557">
        <f t="shared" si="9"/>
        <v>11926</v>
      </c>
    </row>
    <row r="10" spans="1:28" ht="12" customHeight="1">
      <c r="A10" s="127" t="s">
        <v>116</v>
      </c>
      <c r="B10" s="128">
        <v>-823</v>
      </c>
      <c r="C10" s="177">
        <v>608</v>
      </c>
      <c r="D10" s="177">
        <v>583</v>
      </c>
      <c r="E10" s="225">
        <v>-39</v>
      </c>
      <c r="F10" s="128">
        <v>393</v>
      </c>
      <c r="G10" s="177">
        <v>-1002</v>
      </c>
      <c r="H10" s="177">
        <v>201</v>
      </c>
      <c r="I10" s="225">
        <v>-267</v>
      </c>
      <c r="J10" s="128">
        <v>-365</v>
      </c>
      <c r="K10" s="395">
        <v>-213</v>
      </c>
      <c r="L10" s="395">
        <v>-60</v>
      </c>
      <c r="M10" s="353">
        <v>28</v>
      </c>
      <c r="N10" s="395">
        <v>-48</v>
      </c>
      <c r="O10" s="395">
        <v>-194</v>
      </c>
      <c r="P10" s="395">
        <v>310</v>
      </c>
      <c r="Q10" s="395">
        <v>176</v>
      </c>
      <c r="R10" s="128">
        <v>138</v>
      </c>
      <c r="S10" s="395">
        <v>-5</v>
      </c>
      <c r="T10" s="395">
        <v>-69</v>
      </c>
      <c r="U10" s="496">
        <v>395</v>
      </c>
      <c r="V10" s="128">
        <v>-225</v>
      </c>
      <c r="W10" s="395">
        <v>21</v>
      </c>
      <c r="X10" s="395">
        <v>123</v>
      </c>
      <c r="Y10" s="496">
        <v>-633</v>
      </c>
      <c r="Z10" s="128">
        <v>-351</v>
      </c>
      <c r="AA10" s="395">
        <v>-459</v>
      </c>
      <c r="AB10" s="496">
        <v>-202</v>
      </c>
    </row>
    <row r="11" spans="1:28" ht="12.75" customHeight="1">
      <c r="A11" s="127" t="s">
        <v>117</v>
      </c>
      <c r="B11" s="128">
        <v>-1820</v>
      </c>
      <c r="C11" s="177">
        <v>-2616</v>
      </c>
      <c r="D11" s="177">
        <v>-1450</v>
      </c>
      <c r="E11" s="225">
        <v>-1420</v>
      </c>
      <c r="F11" s="128">
        <v>-1344</v>
      </c>
      <c r="G11" s="177">
        <v>-2208</v>
      </c>
      <c r="H11" s="177">
        <v>-1372</v>
      </c>
      <c r="I11" s="225">
        <v>-972</v>
      </c>
      <c r="J11" s="128">
        <v>-1014</v>
      </c>
      <c r="K11" s="395">
        <v>-1822</v>
      </c>
      <c r="L11" s="395">
        <v>-1510</v>
      </c>
      <c r="M11" s="353">
        <v>-1155</v>
      </c>
      <c r="N11" s="395">
        <v>-1075</v>
      </c>
      <c r="O11" s="395">
        <v>-1101</v>
      </c>
      <c r="P11" s="395">
        <v>-1729</v>
      </c>
      <c r="Q11" s="395">
        <v>-626</v>
      </c>
      <c r="R11" s="128">
        <v>-1066</v>
      </c>
      <c r="S11" s="395">
        <v>-2266</v>
      </c>
      <c r="T11" s="395">
        <v>-1607</v>
      </c>
      <c r="U11" s="496">
        <v>-272</v>
      </c>
      <c r="V11" s="128">
        <v>-1099</v>
      </c>
      <c r="W11" s="395">
        <v>-2060</v>
      </c>
      <c r="X11" s="395">
        <v>-2008</v>
      </c>
      <c r="Y11" s="496">
        <v>-1078</v>
      </c>
      <c r="Z11" s="128">
        <v>-1625</v>
      </c>
      <c r="AA11" s="395">
        <v>-3193</v>
      </c>
      <c r="AB11" s="496">
        <v>-2272</v>
      </c>
    </row>
    <row r="12" spans="1:28" ht="14.25" customHeight="1">
      <c r="A12" s="127" t="s">
        <v>169</v>
      </c>
      <c r="B12" s="141">
        <v>-109</v>
      </c>
      <c r="C12" s="184">
        <v>-885</v>
      </c>
      <c r="D12" s="184">
        <v>-105</v>
      </c>
      <c r="E12" s="238">
        <v>-181</v>
      </c>
      <c r="F12" s="141">
        <v>-102</v>
      </c>
      <c r="G12" s="184">
        <v>-77</v>
      </c>
      <c r="H12" s="184">
        <v>-95</v>
      </c>
      <c r="I12" s="238">
        <v>-118</v>
      </c>
      <c r="J12" s="141">
        <v>-77</v>
      </c>
      <c r="K12" s="396">
        <v>-84</v>
      </c>
      <c r="L12" s="396">
        <v>-103</v>
      </c>
      <c r="M12" s="434">
        <v>-112</v>
      </c>
      <c r="N12" s="396">
        <v>-81</v>
      </c>
      <c r="O12" s="396">
        <v>-77</v>
      </c>
      <c r="P12" s="396">
        <v>-78</v>
      </c>
      <c r="Q12" s="396">
        <v>-104</v>
      </c>
      <c r="R12" s="141">
        <v>-75</v>
      </c>
      <c r="S12" s="396">
        <v>-71</v>
      </c>
      <c r="T12" s="396">
        <v>-68</v>
      </c>
      <c r="U12" s="497">
        <v>-116</v>
      </c>
      <c r="V12" s="141">
        <v>-82</v>
      </c>
      <c r="W12" s="396">
        <v>-83</v>
      </c>
      <c r="X12" s="396">
        <v>-87</v>
      </c>
      <c r="Y12" s="497">
        <v>-167</v>
      </c>
      <c r="Z12" s="141">
        <v>-142</v>
      </c>
      <c r="AA12" s="396">
        <v>-107</v>
      </c>
      <c r="AB12" s="497">
        <v>-83</v>
      </c>
    </row>
    <row r="13" spans="1:28" ht="12" customHeight="1">
      <c r="A13" s="127" t="s">
        <v>65</v>
      </c>
      <c r="B13" s="128">
        <v>-355</v>
      </c>
      <c r="C13" s="177">
        <v>208</v>
      </c>
      <c r="D13" s="177">
        <v>308</v>
      </c>
      <c r="E13" s="225">
        <v>1237</v>
      </c>
      <c r="F13" s="128">
        <v>-1708</v>
      </c>
      <c r="G13" s="177">
        <v>-1727</v>
      </c>
      <c r="H13" s="177">
        <v>-459</v>
      </c>
      <c r="I13" s="225">
        <v>503</v>
      </c>
      <c r="J13" s="128">
        <v>-1469</v>
      </c>
      <c r="K13" s="395">
        <v>-1938</v>
      </c>
      <c r="L13" s="395">
        <v>237</v>
      </c>
      <c r="M13" s="353">
        <v>199</v>
      </c>
      <c r="N13" s="395">
        <v>-336</v>
      </c>
      <c r="O13" s="395">
        <v>-387</v>
      </c>
      <c r="P13" s="395">
        <v>1707</v>
      </c>
      <c r="Q13" s="395">
        <v>1182</v>
      </c>
      <c r="R13" s="128">
        <v>-500</v>
      </c>
      <c r="S13" s="395">
        <v>-345</v>
      </c>
      <c r="T13" s="395">
        <v>77</v>
      </c>
      <c r="U13" s="496">
        <v>524</v>
      </c>
      <c r="V13" s="128">
        <v>-3079</v>
      </c>
      <c r="W13" s="395">
        <v>-2301</v>
      </c>
      <c r="X13" s="395">
        <v>-665</v>
      </c>
      <c r="Y13" s="496">
        <v>-1370</v>
      </c>
      <c r="Z13" s="128">
        <v>-2212</v>
      </c>
      <c r="AA13" s="395">
        <v>-3158</v>
      </c>
      <c r="AB13" s="496">
        <v>-963</v>
      </c>
    </row>
    <row r="14" spans="1:28" ht="12" customHeight="1">
      <c r="A14" s="127" t="s">
        <v>112</v>
      </c>
      <c r="B14" s="128">
        <v>-234</v>
      </c>
      <c r="C14" s="177">
        <v>-349</v>
      </c>
      <c r="D14" s="177">
        <v>-371</v>
      </c>
      <c r="E14" s="225">
        <v>-458</v>
      </c>
      <c r="F14" s="128">
        <v>-408</v>
      </c>
      <c r="G14" s="177">
        <v>-498</v>
      </c>
      <c r="H14" s="177">
        <v>-299</v>
      </c>
      <c r="I14" s="225">
        <v>-257</v>
      </c>
      <c r="J14" s="128">
        <v>-259</v>
      </c>
      <c r="K14" s="395">
        <v>-244</v>
      </c>
      <c r="L14" s="395">
        <v>-350</v>
      </c>
      <c r="M14" s="353">
        <v>-287</v>
      </c>
      <c r="N14" s="395">
        <v>-178</v>
      </c>
      <c r="O14" s="395">
        <v>-136</v>
      </c>
      <c r="P14" s="395">
        <v>-76</v>
      </c>
      <c r="Q14" s="395">
        <v>-96</v>
      </c>
      <c r="R14" s="128">
        <v>-105</v>
      </c>
      <c r="S14" s="395">
        <v>-128</v>
      </c>
      <c r="T14" s="395">
        <v>-155</v>
      </c>
      <c r="U14" s="496">
        <v>-122</v>
      </c>
      <c r="V14" s="128">
        <v>-190</v>
      </c>
      <c r="W14" s="395">
        <v>-208</v>
      </c>
      <c r="X14" s="395">
        <v>-234</v>
      </c>
      <c r="Y14" s="496">
        <v>-252</v>
      </c>
      <c r="Z14" s="128">
        <v>-308</v>
      </c>
      <c r="AA14" s="395">
        <v>-385</v>
      </c>
      <c r="AB14" s="496">
        <v>-517</v>
      </c>
    </row>
    <row r="15" spans="1:28" ht="12" customHeight="1">
      <c r="A15" s="127" t="s">
        <v>164</v>
      </c>
      <c r="B15" s="128">
        <v>89</v>
      </c>
      <c r="C15" s="177">
        <v>103</v>
      </c>
      <c r="D15" s="177">
        <v>129</v>
      </c>
      <c r="E15" s="225">
        <v>143</v>
      </c>
      <c r="F15" s="128">
        <v>81</v>
      </c>
      <c r="G15" s="177">
        <v>89</v>
      </c>
      <c r="H15" s="177">
        <v>7</v>
      </c>
      <c r="I15" s="225">
        <v>9</v>
      </c>
      <c r="J15" s="128">
        <v>13</v>
      </c>
      <c r="K15" s="395">
        <v>6</v>
      </c>
      <c r="L15" s="395">
        <v>14</v>
      </c>
      <c r="M15" s="353">
        <v>20</v>
      </c>
      <c r="N15" s="395">
        <v>28</v>
      </c>
      <c r="O15" s="395">
        <v>18</v>
      </c>
      <c r="P15" s="395">
        <v>17</v>
      </c>
      <c r="Q15" s="395">
        <v>7</v>
      </c>
      <c r="R15" s="128">
        <v>21</v>
      </c>
      <c r="S15" s="395">
        <v>4</v>
      </c>
      <c r="T15" s="395">
        <v>8</v>
      </c>
      <c r="U15" s="496">
        <v>3</v>
      </c>
      <c r="V15" s="128">
        <v>5</v>
      </c>
      <c r="W15" s="395">
        <v>36</v>
      </c>
      <c r="X15" s="395">
        <v>30</v>
      </c>
      <c r="Y15" s="496">
        <v>5</v>
      </c>
      <c r="Z15" s="128">
        <v>10</v>
      </c>
      <c r="AA15" s="395">
        <v>13</v>
      </c>
      <c r="AB15" s="496">
        <v>10</v>
      </c>
    </row>
    <row r="16" spans="1:28" s="108" customFormat="1" ht="12" customHeight="1">
      <c r="A16" s="131" t="s">
        <v>118</v>
      </c>
      <c r="B16" s="181">
        <f t="shared" ref="B16:H16" si="10">SUM(B9:B15)</f>
        <v>3739</v>
      </c>
      <c r="C16" s="175">
        <f t="shared" si="10"/>
        <v>4735</v>
      </c>
      <c r="D16" s="175">
        <f t="shared" si="10"/>
        <v>6413</v>
      </c>
      <c r="E16" s="175">
        <f t="shared" si="10"/>
        <v>6493</v>
      </c>
      <c r="F16" s="181">
        <f t="shared" si="10"/>
        <v>4379</v>
      </c>
      <c r="G16" s="175">
        <f t="shared" si="10"/>
        <v>2773</v>
      </c>
      <c r="H16" s="175">
        <f t="shared" si="10"/>
        <v>4268</v>
      </c>
      <c r="I16" s="175">
        <f t="shared" ref="I16:M16" si="11">SUM(I9:I15)</f>
        <v>5394</v>
      </c>
      <c r="J16" s="181">
        <f t="shared" si="11"/>
        <v>3063</v>
      </c>
      <c r="K16" s="394">
        <f t="shared" si="11"/>
        <v>2685</v>
      </c>
      <c r="L16" s="394">
        <f t="shared" si="11"/>
        <v>5026</v>
      </c>
      <c r="M16" s="435">
        <f t="shared" si="11"/>
        <v>5377</v>
      </c>
      <c r="N16" s="394">
        <f t="shared" ref="N16:O16" si="12">SUM(N9:N15)</f>
        <v>4730</v>
      </c>
      <c r="O16" s="394">
        <f t="shared" si="12"/>
        <v>3903</v>
      </c>
      <c r="P16" s="394">
        <f t="shared" ref="P16:Q16" si="13">SUM(P9:P15)</f>
        <v>6174</v>
      </c>
      <c r="Q16" s="394">
        <f t="shared" si="13"/>
        <v>7397</v>
      </c>
      <c r="R16" s="181">
        <f t="shared" ref="R16" si="14">SUM(R9:R15)</f>
        <v>5186</v>
      </c>
      <c r="S16" s="394">
        <f t="shared" ref="S16:U16" si="15">SUM(S9:S15)</f>
        <v>4457</v>
      </c>
      <c r="T16" s="394">
        <f t="shared" si="15"/>
        <v>5471</v>
      </c>
      <c r="U16" s="498">
        <f t="shared" si="15"/>
        <v>8038</v>
      </c>
      <c r="V16" s="181">
        <f t="shared" ref="V16:Z16" si="16">SUM(V9:V15)</f>
        <v>3475</v>
      </c>
      <c r="W16" s="394">
        <f t="shared" si="16"/>
        <v>4050</v>
      </c>
      <c r="X16" s="394">
        <f t="shared" si="16"/>
        <v>7096</v>
      </c>
      <c r="Y16" s="498">
        <f t="shared" si="16"/>
        <v>6756</v>
      </c>
      <c r="Z16" s="181">
        <f t="shared" si="16"/>
        <v>6062</v>
      </c>
      <c r="AA16" s="394">
        <f t="shared" ref="AA16:AB16" si="17">SUM(AA9:AA15)</f>
        <v>3811</v>
      </c>
      <c r="AB16" s="498">
        <f t="shared" si="17"/>
        <v>7899</v>
      </c>
    </row>
    <row r="17" spans="1:28" s="108" customFormat="1" ht="12" customHeight="1">
      <c r="A17" s="125" t="s">
        <v>119</v>
      </c>
      <c r="B17" s="126"/>
      <c r="C17" s="169"/>
      <c r="D17" s="169"/>
      <c r="E17" s="169"/>
      <c r="F17" s="126"/>
      <c r="G17" s="169"/>
      <c r="H17" s="169"/>
      <c r="I17" s="169"/>
      <c r="J17" s="126"/>
      <c r="K17" s="397"/>
      <c r="L17" s="397"/>
      <c r="M17" s="436"/>
      <c r="N17" s="397"/>
      <c r="O17" s="397"/>
      <c r="P17" s="397"/>
      <c r="Q17" s="397"/>
      <c r="R17" s="126"/>
      <c r="S17" s="397"/>
      <c r="T17" s="397"/>
      <c r="U17" s="499"/>
      <c r="V17" s="126"/>
      <c r="W17" s="397"/>
      <c r="X17" s="397"/>
      <c r="Y17" s="499"/>
      <c r="Z17" s="126"/>
      <c r="AA17" s="397"/>
      <c r="AB17" s="499"/>
    </row>
    <row r="18" spans="1:28" ht="12" customHeight="1">
      <c r="A18" s="127" t="s">
        <v>163</v>
      </c>
      <c r="B18" s="128">
        <v>-363</v>
      </c>
      <c r="C18" s="177">
        <v>-359</v>
      </c>
      <c r="D18" s="177">
        <v>-429</v>
      </c>
      <c r="E18" s="225">
        <v>-591</v>
      </c>
      <c r="F18" s="128">
        <v>-461</v>
      </c>
      <c r="G18" s="177">
        <v>-513</v>
      </c>
      <c r="H18" s="177">
        <v>-494</v>
      </c>
      <c r="I18" s="225">
        <v>-532</v>
      </c>
      <c r="J18" s="128">
        <v>-367</v>
      </c>
      <c r="K18" s="395">
        <v>-362</v>
      </c>
      <c r="L18" s="395">
        <v>-393</v>
      </c>
      <c r="M18" s="353">
        <v>-540</v>
      </c>
      <c r="N18" s="395">
        <v>-416</v>
      </c>
      <c r="O18" s="395">
        <v>-317</v>
      </c>
      <c r="P18" s="395">
        <v>-344</v>
      </c>
      <c r="Q18" s="395">
        <v>-382</v>
      </c>
      <c r="R18" s="128">
        <v>-371</v>
      </c>
      <c r="S18" s="395">
        <v>-405</v>
      </c>
      <c r="T18" s="395">
        <v>-522</v>
      </c>
      <c r="U18" s="496">
        <v>-672</v>
      </c>
      <c r="V18" s="128">
        <v>-852</v>
      </c>
      <c r="W18" s="395">
        <v>-775</v>
      </c>
      <c r="X18" s="395">
        <v>-1014</v>
      </c>
      <c r="Y18" s="496">
        <v>-1019</v>
      </c>
      <c r="Z18" s="128">
        <v>-1001</v>
      </c>
      <c r="AA18" s="395">
        <v>-956</v>
      </c>
      <c r="AB18" s="496">
        <v>-985</v>
      </c>
    </row>
    <row r="19" spans="1:28" ht="12" customHeight="1">
      <c r="A19" s="127" t="s">
        <v>162</v>
      </c>
      <c r="B19" s="128">
        <v>15</v>
      </c>
      <c r="C19" s="177">
        <v>30</v>
      </c>
      <c r="D19" s="177">
        <v>39</v>
      </c>
      <c r="E19" s="225">
        <v>95</v>
      </c>
      <c r="F19" s="128">
        <v>19</v>
      </c>
      <c r="G19" s="177">
        <v>18</v>
      </c>
      <c r="H19" s="177">
        <v>14</v>
      </c>
      <c r="I19" s="225">
        <v>27</v>
      </c>
      <c r="J19" s="128">
        <v>8</v>
      </c>
      <c r="K19" s="395">
        <v>41</v>
      </c>
      <c r="L19" s="395">
        <v>217</v>
      </c>
      <c r="M19" s="353">
        <v>452</v>
      </c>
      <c r="N19" s="395">
        <v>5</v>
      </c>
      <c r="O19" s="395">
        <v>14</v>
      </c>
      <c r="P19" s="395">
        <v>11</v>
      </c>
      <c r="Q19" s="395">
        <v>9</v>
      </c>
      <c r="R19" s="128">
        <v>31</v>
      </c>
      <c r="S19" s="395">
        <v>9</v>
      </c>
      <c r="T19" s="395">
        <v>9</v>
      </c>
      <c r="U19" s="496">
        <v>44</v>
      </c>
      <c r="V19" s="128">
        <v>16</v>
      </c>
      <c r="W19" s="395">
        <v>15</v>
      </c>
      <c r="X19" s="395">
        <v>37</v>
      </c>
      <c r="Y19" s="496">
        <v>31</v>
      </c>
      <c r="Z19" s="128">
        <v>18</v>
      </c>
      <c r="AA19" s="395">
        <v>22</v>
      </c>
      <c r="AB19" s="496">
        <v>18</v>
      </c>
    </row>
    <row r="20" spans="1:28" ht="12" customHeight="1">
      <c r="A20" s="127" t="s">
        <v>161</v>
      </c>
      <c r="B20" s="128">
        <v>-251</v>
      </c>
      <c r="C20" s="177">
        <v>-230</v>
      </c>
      <c r="D20" s="177">
        <v>-303</v>
      </c>
      <c r="E20" s="225">
        <v>-237</v>
      </c>
      <c r="F20" s="128">
        <v>-244</v>
      </c>
      <c r="G20" s="177">
        <v>-239</v>
      </c>
      <c r="H20" s="177">
        <v>-175</v>
      </c>
      <c r="I20" s="225">
        <v>-188</v>
      </c>
      <c r="J20" s="128">
        <v>-239</v>
      </c>
      <c r="K20" s="395">
        <v>-255</v>
      </c>
      <c r="L20" s="395">
        <v>-240</v>
      </c>
      <c r="M20" s="353">
        <v>-282</v>
      </c>
      <c r="N20" s="395">
        <v>-305</v>
      </c>
      <c r="O20" s="395">
        <v>-299</v>
      </c>
      <c r="P20" s="395">
        <v>-360</v>
      </c>
      <c r="Q20" s="395">
        <v>-373</v>
      </c>
      <c r="R20" s="128">
        <v>-328</v>
      </c>
      <c r="S20" s="395">
        <v>-366</v>
      </c>
      <c r="T20" s="395">
        <v>-339</v>
      </c>
      <c r="U20" s="496">
        <v>-356</v>
      </c>
      <c r="V20" s="128">
        <v>-345</v>
      </c>
      <c r="W20" s="395">
        <v>-351</v>
      </c>
      <c r="X20" s="395">
        <v>-328</v>
      </c>
      <c r="Y20" s="496">
        <v>-347</v>
      </c>
      <c r="Z20" s="128">
        <v>-373</v>
      </c>
      <c r="AA20" s="395">
        <v>-362</v>
      </c>
      <c r="AB20" s="496">
        <v>-365</v>
      </c>
    </row>
    <row r="21" spans="1:28" ht="12" customHeight="1">
      <c r="A21" s="127" t="s">
        <v>160</v>
      </c>
      <c r="B21" s="132">
        <v>2</v>
      </c>
      <c r="C21" s="168">
        <v>0</v>
      </c>
      <c r="D21" s="168">
        <v>0</v>
      </c>
      <c r="E21" s="240">
        <v>0</v>
      </c>
      <c r="F21" s="318">
        <v>0</v>
      </c>
      <c r="G21" s="168">
        <v>0</v>
      </c>
      <c r="H21" s="168">
        <v>0</v>
      </c>
      <c r="I21" s="234" t="s">
        <v>144</v>
      </c>
      <c r="J21" s="318" t="s">
        <v>144</v>
      </c>
      <c r="K21" s="395">
        <v>1</v>
      </c>
      <c r="L21" s="168">
        <v>0</v>
      </c>
      <c r="M21" s="438">
        <v>0</v>
      </c>
      <c r="N21" s="168">
        <v>0</v>
      </c>
      <c r="O21" s="168">
        <v>0</v>
      </c>
      <c r="P21" s="168">
        <v>0</v>
      </c>
      <c r="Q21" s="168">
        <v>0</v>
      </c>
      <c r="R21" s="318">
        <v>0</v>
      </c>
      <c r="S21" s="168">
        <v>0</v>
      </c>
      <c r="T21" s="168">
        <v>0</v>
      </c>
      <c r="U21" s="438">
        <v>0</v>
      </c>
      <c r="V21" s="318">
        <v>0</v>
      </c>
      <c r="W21" s="168">
        <v>0</v>
      </c>
      <c r="X21" s="168">
        <v>0</v>
      </c>
      <c r="Y21" s="438">
        <v>0</v>
      </c>
      <c r="Z21" s="318">
        <v>0</v>
      </c>
      <c r="AA21" s="168">
        <v>0</v>
      </c>
      <c r="AB21" s="438">
        <v>0</v>
      </c>
    </row>
    <row r="22" spans="1:28" ht="12" customHeight="1">
      <c r="A22" s="127" t="s">
        <v>159</v>
      </c>
      <c r="B22" s="128">
        <v>-61</v>
      </c>
      <c r="C22" s="177">
        <v>-124</v>
      </c>
      <c r="D22" s="177">
        <v>-325</v>
      </c>
      <c r="E22" s="225">
        <v>-10</v>
      </c>
      <c r="F22" s="128">
        <v>-965</v>
      </c>
      <c r="G22" s="177">
        <v>-220</v>
      </c>
      <c r="H22" s="177">
        <v>-376</v>
      </c>
      <c r="I22" s="225">
        <v>-14</v>
      </c>
      <c r="J22" s="128">
        <v>-185</v>
      </c>
      <c r="K22" s="395">
        <v>-817</v>
      </c>
      <c r="L22" s="395">
        <v>-6525</v>
      </c>
      <c r="M22" s="353">
        <v>-179</v>
      </c>
      <c r="N22" s="395">
        <v>-4084</v>
      </c>
      <c r="O22" s="395">
        <v>-8714</v>
      </c>
      <c r="P22" s="395">
        <v>-123</v>
      </c>
      <c r="Q22" s="395">
        <v>-662</v>
      </c>
      <c r="R22" s="128">
        <v>-124</v>
      </c>
      <c r="S22" s="395">
        <v>-594</v>
      </c>
      <c r="T22" s="395">
        <v>-1591</v>
      </c>
      <c r="U22" s="496">
        <v>-25</v>
      </c>
      <c r="V22" s="128">
        <v>-226</v>
      </c>
      <c r="W22" s="395">
        <v>-957</v>
      </c>
      <c r="X22" s="395">
        <v>-8513</v>
      </c>
      <c r="Y22" s="496">
        <v>-895</v>
      </c>
      <c r="Z22" s="128">
        <v>-564</v>
      </c>
      <c r="AA22" s="395">
        <v>-2644</v>
      </c>
      <c r="AB22" s="496">
        <v>-315</v>
      </c>
    </row>
    <row r="23" spans="1:28" ht="12" customHeight="1">
      <c r="A23" s="127" t="s">
        <v>158</v>
      </c>
      <c r="B23" s="168">
        <v>0</v>
      </c>
      <c r="C23" s="168">
        <v>0</v>
      </c>
      <c r="D23" s="168">
        <v>0</v>
      </c>
      <c r="E23" s="225">
        <v>1560</v>
      </c>
      <c r="F23" s="195">
        <v>296</v>
      </c>
      <c r="G23" s="177">
        <v>260</v>
      </c>
      <c r="H23" s="177">
        <v>-396</v>
      </c>
      <c r="I23" s="225">
        <v>6</v>
      </c>
      <c r="J23" s="318">
        <v>0</v>
      </c>
      <c r="K23" s="168">
        <v>0</v>
      </c>
      <c r="L23" s="168">
        <v>0</v>
      </c>
      <c r="M23" s="438">
        <v>0</v>
      </c>
      <c r="N23" s="168">
        <v>0</v>
      </c>
      <c r="O23" s="168">
        <v>0</v>
      </c>
      <c r="P23" s="168">
        <v>0</v>
      </c>
      <c r="Q23" s="168">
        <v>0</v>
      </c>
      <c r="R23" s="318">
        <v>0</v>
      </c>
      <c r="S23" s="168">
        <v>0</v>
      </c>
      <c r="T23" s="168">
        <v>0</v>
      </c>
      <c r="U23" s="496">
        <v>-7</v>
      </c>
      <c r="V23" s="318">
        <v>0</v>
      </c>
      <c r="W23" s="168">
        <v>0</v>
      </c>
      <c r="X23" s="168">
        <v>0</v>
      </c>
      <c r="Y23" s="168">
        <v>0</v>
      </c>
      <c r="Z23" s="318">
        <v>0</v>
      </c>
      <c r="AA23" s="168">
        <v>0</v>
      </c>
      <c r="AB23" s="438">
        <v>0</v>
      </c>
    </row>
    <row r="24" spans="1:28" ht="12" customHeight="1">
      <c r="A24" s="127" t="s">
        <v>157</v>
      </c>
      <c r="B24" s="133">
        <v>8</v>
      </c>
      <c r="C24" s="177">
        <v>33</v>
      </c>
      <c r="D24" s="177">
        <v>113</v>
      </c>
      <c r="E24" s="225">
        <v>630</v>
      </c>
      <c r="F24" s="133">
        <v>-134</v>
      </c>
      <c r="G24" s="177">
        <v>-44</v>
      </c>
      <c r="H24" s="177">
        <v>56</v>
      </c>
      <c r="I24" s="225">
        <v>-2</v>
      </c>
      <c r="J24" s="133">
        <v>-19</v>
      </c>
      <c r="K24" s="398">
        <v>-9</v>
      </c>
      <c r="L24" s="398">
        <v>11</v>
      </c>
      <c r="M24" s="353">
        <v>-1</v>
      </c>
      <c r="N24" s="398">
        <v>24</v>
      </c>
      <c r="O24" s="398">
        <v>4</v>
      </c>
      <c r="P24" s="398">
        <v>-2</v>
      </c>
      <c r="Q24" s="398">
        <v>28</v>
      </c>
      <c r="R24" s="133">
        <v>-537</v>
      </c>
      <c r="S24" s="398">
        <v>-6</v>
      </c>
      <c r="T24" s="398">
        <v>27</v>
      </c>
      <c r="U24" s="500">
        <v>2</v>
      </c>
      <c r="V24" s="133">
        <v>-4</v>
      </c>
      <c r="W24" s="398">
        <v>29</v>
      </c>
      <c r="X24" s="398">
        <v>-4</v>
      </c>
      <c r="Y24" s="500">
        <v>-1</v>
      </c>
      <c r="Z24" s="133">
        <v>3</v>
      </c>
      <c r="AA24" s="398">
        <v>-6</v>
      </c>
      <c r="AB24" s="500">
        <v>-15</v>
      </c>
    </row>
    <row r="25" spans="1:28" s="108" customFormat="1" ht="12" customHeight="1">
      <c r="A25" s="131" t="s">
        <v>125</v>
      </c>
      <c r="B25" s="181">
        <f>SUM(B18:B24)</f>
        <v>-650</v>
      </c>
      <c r="C25" s="175">
        <f>SUM(C18:C24)</f>
        <v>-650</v>
      </c>
      <c r="D25" s="175">
        <f>SUM(D18:D24)</f>
        <v>-905</v>
      </c>
      <c r="E25" s="175">
        <f>SUM(E18:E24)</f>
        <v>1447</v>
      </c>
      <c r="F25" s="181">
        <f t="shared" ref="F25:G25" si="18">SUM(F18:F24)</f>
        <v>-1489</v>
      </c>
      <c r="G25" s="175">
        <f t="shared" si="18"/>
        <v>-738</v>
      </c>
      <c r="H25" s="175">
        <f>SUM(H18:H24)</f>
        <v>-1371</v>
      </c>
      <c r="I25" s="175">
        <f>SUM(I18:I24)</f>
        <v>-703</v>
      </c>
      <c r="J25" s="181">
        <f t="shared" ref="J25" si="19">SUM(J18:J24)</f>
        <v>-802</v>
      </c>
      <c r="K25" s="394">
        <f t="shared" ref="K25:Q25" si="20">SUM(K18:K24)</f>
        <v>-1401</v>
      </c>
      <c r="L25" s="394">
        <f t="shared" si="20"/>
        <v>-6930</v>
      </c>
      <c r="M25" s="435">
        <f t="shared" si="20"/>
        <v>-550</v>
      </c>
      <c r="N25" s="394">
        <f t="shared" si="20"/>
        <v>-4776</v>
      </c>
      <c r="O25" s="394">
        <f t="shared" si="20"/>
        <v>-9312</v>
      </c>
      <c r="P25" s="394">
        <f t="shared" ref="P25" si="21">SUM(P18:P24)</f>
        <v>-818</v>
      </c>
      <c r="Q25" s="394">
        <f t="shared" si="20"/>
        <v>-1380</v>
      </c>
      <c r="R25" s="181">
        <f t="shared" ref="R25" si="22">SUM(R18:R24)</f>
        <v>-1329</v>
      </c>
      <c r="S25" s="394">
        <f t="shared" ref="S25:U25" si="23">SUM(S18:S24)</f>
        <v>-1362</v>
      </c>
      <c r="T25" s="394">
        <f t="shared" si="23"/>
        <v>-2416</v>
      </c>
      <c r="U25" s="498">
        <f t="shared" si="23"/>
        <v>-1014</v>
      </c>
      <c r="V25" s="181">
        <f t="shared" ref="V25:X25" si="24">SUM(V18:V24)</f>
        <v>-1411</v>
      </c>
      <c r="W25" s="394">
        <f t="shared" ref="W25" si="25">SUM(W18:W24)</f>
        <v>-2039</v>
      </c>
      <c r="X25" s="394">
        <f t="shared" si="24"/>
        <v>-9822</v>
      </c>
      <c r="Y25" s="498">
        <f t="shared" ref="Y25:Z25" si="26">SUM(Y18:Y24)</f>
        <v>-2231</v>
      </c>
      <c r="Z25" s="181">
        <f t="shared" si="26"/>
        <v>-1917</v>
      </c>
      <c r="AA25" s="394">
        <f t="shared" ref="AA25:AB25" si="27">SUM(AA18:AA24)</f>
        <v>-3946</v>
      </c>
      <c r="AB25" s="498">
        <f t="shared" si="27"/>
        <v>-1662</v>
      </c>
    </row>
    <row r="26" spans="1:28" s="108" customFormat="1" ht="12" customHeight="1">
      <c r="A26" s="125" t="s">
        <v>126</v>
      </c>
      <c r="B26" s="126"/>
      <c r="C26" s="169"/>
      <c r="D26" s="169"/>
      <c r="E26" s="169"/>
      <c r="F26" s="126"/>
      <c r="G26" s="169"/>
      <c r="H26" s="169"/>
      <c r="I26" s="239"/>
      <c r="J26" s="126"/>
      <c r="K26" s="397"/>
      <c r="L26" s="397"/>
      <c r="M26" s="437"/>
      <c r="N26" s="397"/>
      <c r="O26" s="397"/>
      <c r="P26" s="397"/>
      <c r="Q26" s="397"/>
      <c r="R26" s="126"/>
      <c r="S26" s="397"/>
      <c r="T26" s="397"/>
      <c r="U26" s="499"/>
      <c r="V26" s="126"/>
      <c r="W26" s="397"/>
      <c r="X26" s="397"/>
      <c r="Y26" s="499"/>
      <c r="Z26" s="126"/>
      <c r="AA26" s="397"/>
      <c r="AB26" s="499"/>
    </row>
    <row r="27" spans="1:28" ht="12" customHeight="1">
      <c r="A27" s="127" t="s">
        <v>334</v>
      </c>
      <c r="B27" s="177">
        <v>1</v>
      </c>
      <c r="C27" s="177">
        <v>-4126</v>
      </c>
      <c r="D27" s="168">
        <v>0</v>
      </c>
      <c r="E27" s="225">
        <v>-4127</v>
      </c>
      <c r="F27" s="318">
        <v>0</v>
      </c>
      <c r="G27" s="177">
        <v>-8487</v>
      </c>
      <c r="H27" s="168">
        <v>0</v>
      </c>
      <c r="I27" s="168">
        <v>0</v>
      </c>
      <c r="J27" s="318">
        <v>0</v>
      </c>
      <c r="K27" s="177">
        <v>-3820</v>
      </c>
      <c r="L27" s="168">
        <v>0</v>
      </c>
      <c r="M27" s="225">
        <v>-3833</v>
      </c>
      <c r="N27" s="318">
        <v>0</v>
      </c>
      <c r="O27" s="177">
        <v>-4250</v>
      </c>
      <c r="P27" s="168">
        <v>0</v>
      </c>
      <c r="Q27" s="395">
        <v>-4256</v>
      </c>
      <c r="R27" s="318"/>
      <c r="S27" s="177">
        <v>-4442</v>
      </c>
      <c r="T27" s="168">
        <v>0</v>
      </c>
      <c r="U27" s="496">
        <v>-4447</v>
      </c>
      <c r="V27" s="318">
        <v>0</v>
      </c>
      <c r="W27" s="177">
        <v>-4627</v>
      </c>
      <c r="X27" s="168">
        <v>0</v>
      </c>
      <c r="Y27" s="496">
        <v>-4623</v>
      </c>
      <c r="Z27" s="318">
        <v>0</v>
      </c>
      <c r="AA27" s="395">
        <v>-5599</v>
      </c>
      <c r="AB27" s="438">
        <v>0</v>
      </c>
    </row>
    <row r="28" spans="1:28" ht="12" customHeight="1">
      <c r="A28" s="127" t="s">
        <v>363</v>
      </c>
      <c r="B28" s="168">
        <v>0</v>
      </c>
      <c r="C28" s="168">
        <v>0</v>
      </c>
      <c r="D28" s="168">
        <v>0</v>
      </c>
      <c r="E28" s="240">
        <v>0</v>
      </c>
      <c r="F28" s="318">
        <v>0</v>
      </c>
      <c r="G28" s="177">
        <v>-4002</v>
      </c>
      <c r="H28" s="168">
        <v>0</v>
      </c>
      <c r="I28" s="168">
        <v>0</v>
      </c>
      <c r="J28" s="318">
        <v>0</v>
      </c>
      <c r="K28" s="168">
        <v>0</v>
      </c>
      <c r="L28" s="168">
        <v>0</v>
      </c>
      <c r="M28" s="438">
        <v>0</v>
      </c>
      <c r="N28" s="168">
        <v>0</v>
      </c>
      <c r="O28" s="168">
        <v>0</v>
      </c>
      <c r="P28" s="168">
        <v>0</v>
      </c>
      <c r="Q28" s="168">
        <v>0</v>
      </c>
      <c r="R28" s="318">
        <v>0</v>
      </c>
      <c r="S28" s="168">
        <v>0</v>
      </c>
      <c r="T28" s="168">
        <v>0</v>
      </c>
      <c r="U28" s="438">
        <v>0</v>
      </c>
      <c r="V28" s="318">
        <v>0</v>
      </c>
      <c r="W28" s="168">
        <v>0</v>
      </c>
      <c r="X28" s="168">
        <v>0</v>
      </c>
      <c r="Y28" s="438">
        <v>0</v>
      </c>
      <c r="Z28" s="318">
        <v>0</v>
      </c>
      <c r="AA28" s="168">
        <v>0</v>
      </c>
      <c r="AB28" s="438">
        <v>0</v>
      </c>
    </row>
    <row r="29" spans="1:28" ht="12" customHeight="1">
      <c r="A29" s="127" t="s">
        <v>128</v>
      </c>
      <c r="B29" s="168">
        <v>0</v>
      </c>
      <c r="C29" s="168">
        <v>0</v>
      </c>
      <c r="D29" s="177">
        <v>-3</v>
      </c>
      <c r="E29" s="168">
        <v>0</v>
      </c>
      <c r="F29" s="318">
        <v>0</v>
      </c>
      <c r="G29" s="168">
        <v>0</v>
      </c>
      <c r="H29" s="177">
        <v>-9</v>
      </c>
      <c r="I29" s="168">
        <v>0</v>
      </c>
      <c r="J29" s="318">
        <v>0</v>
      </c>
      <c r="K29" s="168">
        <v>0</v>
      </c>
      <c r="L29" s="177">
        <v>-10</v>
      </c>
      <c r="M29" s="438">
        <v>0</v>
      </c>
      <c r="N29" s="168">
        <v>0</v>
      </c>
      <c r="O29" s="168">
        <v>0</v>
      </c>
      <c r="P29" s="168">
        <v>0</v>
      </c>
      <c r="Q29" s="168">
        <v>0</v>
      </c>
      <c r="R29" s="318">
        <v>0</v>
      </c>
      <c r="S29" s="168">
        <v>0</v>
      </c>
      <c r="T29" s="168">
        <v>0</v>
      </c>
      <c r="U29" s="438">
        <v>0</v>
      </c>
      <c r="V29" s="318">
        <v>0</v>
      </c>
      <c r="W29" s="168">
        <v>0</v>
      </c>
      <c r="X29" s="168">
        <v>0</v>
      </c>
      <c r="Y29" s="438">
        <v>0</v>
      </c>
      <c r="Z29" s="318">
        <v>0</v>
      </c>
      <c r="AA29" s="395">
        <v>-4</v>
      </c>
      <c r="AB29" s="496">
        <v>-4</v>
      </c>
    </row>
    <row r="30" spans="1:28" ht="12" customHeight="1">
      <c r="A30" s="127" t="s">
        <v>129</v>
      </c>
      <c r="B30" s="177">
        <v>6</v>
      </c>
      <c r="C30" s="224">
        <v>-23</v>
      </c>
      <c r="D30" s="168">
        <v>0</v>
      </c>
      <c r="E30" s="177">
        <v>-2</v>
      </c>
      <c r="F30" s="318">
        <v>0</v>
      </c>
      <c r="G30" s="168">
        <v>0</v>
      </c>
      <c r="H30" s="168">
        <v>0</v>
      </c>
      <c r="I30" s="168">
        <v>0</v>
      </c>
      <c r="J30" s="318">
        <v>0</v>
      </c>
      <c r="K30" s="168">
        <v>0</v>
      </c>
      <c r="L30" s="168">
        <v>0</v>
      </c>
      <c r="M30" s="438">
        <v>0</v>
      </c>
      <c r="N30" s="168">
        <v>0</v>
      </c>
      <c r="O30" s="177">
        <v>-182</v>
      </c>
      <c r="P30" s="177">
        <v>-34</v>
      </c>
      <c r="Q30" s="168">
        <v>0</v>
      </c>
      <c r="R30" s="318">
        <v>0</v>
      </c>
      <c r="S30" s="177">
        <v>-797</v>
      </c>
      <c r="T30" s="177">
        <v>-26</v>
      </c>
      <c r="U30" s="438">
        <v>0</v>
      </c>
      <c r="V30" s="318">
        <v>0</v>
      </c>
      <c r="W30" s="168">
        <v>0</v>
      </c>
      <c r="X30" s="168">
        <v>0</v>
      </c>
      <c r="Y30" s="438">
        <v>0</v>
      </c>
      <c r="Z30" s="318">
        <v>0</v>
      </c>
      <c r="AA30" s="168">
        <v>0</v>
      </c>
      <c r="AB30" s="438">
        <v>0</v>
      </c>
    </row>
    <row r="31" spans="1:28" ht="12" customHeight="1">
      <c r="A31" s="127" t="s">
        <v>76</v>
      </c>
      <c r="B31" s="168">
        <v>0</v>
      </c>
      <c r="C31" s="168">
        <v>0</v>
      </c>
      <c r="D31" s="168">
        <v>0</v>
      </c>
      <c r="E31" s="168">
        <v>0</v>
      </c>
      <c r="F31" s="318">
        <v>0</v>
      </c>
      <c r="G31" s="177">
        <v>-9705</v>
      </c>
      <c r="H31" s="168">
        <v>0</v>
      </c>
      <c r="I31" s="168">
        <v>0</v>
      </c>
      <c r="J31" s="318">
        <v>0</v>
      </c>
      <c r="K31" s="168">
        <v>0</v>
      </c>
      <c r="L31" s="168">
        <v>0</v>
      </c>
      <c r="M31" s="438">
        <v>0</v>
      </c>
      <c r="N31" s="168">
        <v>0</v>
      </c>
      <c r="O31" s="168">
        <v>0</v>
      </c>
      <c r="P31" s="168">
        <v>0</v>
      </c>
      <c r="Q31" s="168">
        <v>0</v>
      </c>
      <c r="R31" s="318">
        <v>0</v>
      </c>
      <c r="S31" s="168">
        <v>0</v>
      </c>
      <c r="T31" s="168">
        <v>0</v>
      </c>
      <c r="U31" s="438">
        <v>0</v>
      </c>
      <c r="V31" s="318">
        <v>0</v>
      </c>
      <c r="W31" s="177">
        <v>-9732</v>
      </c>
      <c r="X31" s="168">
        <v>0</v>
      </c>
      <c r="Y31" s="438">
        <v>0</v>
      </c>
      <c r="Z31" s="318">
        <v>0</v>
      </c>
      <c r="AA31" s="168">
        <v>0</v>
      </c>
      <c r="AB31" s="438">
        <v>0</v>
      </c>
    </row>
    <row r="32" spans="1:28" ht="12" customHeight="1">
      <c r="A32" s="127" t="s">
        <v>130</v>
      </c>
      <c r="B32" s="128">
        <v>-520</v>
      </c>
      <c r="C32" s="177">
        <v>399</v>
      </c>
      <c r="D32" s="177">
        <v>66</v>
      </c>
      <c r="E32" s="177">
        <v>-181</v>
      </c>
      <c r="F32" s="128">
        <v>-479</v>
      </c>
      <c r="G32" s="177">
        <v>484</v>
      </c>
      <c r="H32" s="177">
        <v>72</v>
      </c>
      <c r="I32" s="177">
        <v>-275</v>
      </c>
      <c r="J32" s="128">
        <v>-1</v>
      </c>
      <c r="K32" s="395">
        <v>576</v>
      </c>
      <c r="L32" s="395">
        <v>535</v>
      </c>
      <c r="M32" s="432">
        <v>177</v>
      </c>
      <c r="N32" s="395">
        <v>-1024</v>
      </c>
      <c r="O32" s="395">
        <v>347</v>
      </c>
      <c r="P32" s="395">
        <v>289</v>
      </c>
      <c r="Q32" s="395">
        <v>114</v>
      </c>
      <c r="R32" s="128">
        <v>323</v>
      </c>
      <c r="S32" s="395">
        <v>453</v>
      </c>
      <c r="T32" s="395">
        <v>561</v>
      </c>
      <c r="U32" s="496">
        <v>-303</v>
      </c>
      <c r="V32" s="128">
        <v>-250</v>
      </c>
      <c r="W32" s="395">
        <v>-523</v>
      </c>
      <c r="X32" s="395">
        <v>51</v>
      </c>
      <c r="Y32" s="496">
        <v>239</v>
      </c>
      <c r="Z32" s="128">
        <v>-1</v>
      </c>
      <c r="AA32" s="395">
        <v>697</v>
      </c>
      <c r="AB32" s="496">
        <v>34</v>
      </c>
    </row>
    <row r="33" spans="1:28" ht="12" customHeight="1">
      <c r="A33" s="127" t="s">
        <v>131</v>
      </c>
      <c r="B33" s="128">
        <v>1193</v>
      </c>
      <c r="C33" s="177">
        <v>-343</v>
      </c>
      <c r="D33" s="177">
        <v>-176</v>
      </c>
      <c r="E33" s="177">
        <v>91</v>
      </c>
      <c r="F33" s="128">
        <v>-2381</v>
      </c>
      <c r="G33" s="177">
        <v>3510</v>
      </c>
      <c r="H33" s="177">
        <v>-287</v>
      </c>
      <c r="I33" s="177">
        <v>-42</v>
      </c>
      <c r="J33" s="128">
        <v>-5479</v>
      </c>
      <c r="K33" s="395">
        <v>246</v>
      </c>
      <c r="L33" s="395">
        <v>3071</v>
      </c>
      <c r="M33" s="432">
        <v>514</v>
      </c>
      <c r="N33" s="395">
        <v>-1641</v>
      </c>
      <c r="O33" s="395">
        <v>2496</v>
      </c>
      <c r="P33" s="395">
        <v>-551</v>
      </c>
      <c r="Q33" s="395">
        <v>140</v>
      </c>
      <c r="R33" s="128">
        <v>-1491</v>
      </c>
      <c r="S33" s="395">
        <v>850</v>
      </c>
      <c r="T33" s="395">
        <v>-365</v>
      </c>
      <c r="U33" s="496">
        <v>-639</v>
      </c>
      <c r="V33" s="128">
        <v>3287</v>
      </c>
      <c r="W33" s="395">
        <v>-1671</v>
      </c>
      <c r="X33" s="395">
        <v>1816</v>
      </c>
      <c r="Y33" s="496">
        <v>1382</v>
      </c>
      <c r="Z33" s="128">
        <v>-5378</v>
      </c>
      <c r="AA33" s="395">
        <v>4452</v>
      </c>
      <c r="AB33" s="496">
        <v>-2683</v>
      </c>
    </row>
    <row r="34" spans="1:28" s="108" customFormat="1" ht="12" customHeight="1">
      <c r="A34" s="131" t="s">
        <v>132</v>
      </c>
      <c r="B34" s="181">
        <f>SUM(B27:B33)</f>
        <v>680</v>
      </c>
      <c r="C34" s="175">
        <f>SUM(C27:C33)</f>
        <v>-4093</v>
      </c>
      <c r="D34" s="175">
        <f>SUM(D27:D33)</f>
        <v>-113</v>
      </c>
      <c r="E34" s="175">
        <f>SUM(E27:E33)</f>
        <v>-4219</v>
      </c>
      <c r="F34" s="181">
        <f t="shared" ref="F34:H34" si="28">SUM(F27:F33)</f>
        <v>-2860</v>
      </c>
      <c r="G34" s="175">
        <f t="shared" si="28"/>
        <v>-18200</v>
      </c>
      <c r="H34" s="175">
        <f t="shared" si="28"/>
        <v>-224</v>
      </c>
      <c r="I34" s="175">
        <f t="shared" ref="I34:M34" si="29">SUM(I27:I33)</f>
        <v>-317</v>
      </c>
      <c r="J34" s="181">
        <f t="shared" si="29"/>
        <v>-5480</v>
      </c>
      <c r="K34" s="394">
        <f t="shared" si="29"/>
        <v>-2998</v>
      </c>
      <c r="L34" s="394">
        <f t="shared" si="29"/>
        <v>3596</v>
      </c>
      <c r="M34" s="435">
        <f t="shared" si="29"/>
        <v>-3142</v>
      </c>
      <c r="N34" s="394">
        <f t="shared" ref="N34:O34" si="30">SUM(N27:N33)</f>
        <v>-2665</v>
      </c>
      <c r="O34" s="394">
        <f t="shared" si="30"/>
        <v>-1589</v>
      </c>
      <c r="P34" s="394">
        <f t="shared" ref="P34:Q34" si="31">SUM(P27:P33)</f>
        <v>-296</v>
      </c>
      <c r="Q34" s="394">
        <f t="shared" si="31"/>
        <v>-4002</v>
      </c>
      <c r="R34" s="181">
        <f t="shared" ref="R34" si="32">SUM(R27:R33)</f>
        <v>-1168</v>
      </c>
      <c r="S34" s="394">
        <f t="shared" ref="S34:U34" si="33">SUM(S27:S33)</f>
        <v>-3936</v>
      </c>
      <c r="T34" s="394">
        <f t="shared" si="33"/>
        <v>170</v>
      </c>
      <c r="U34" s="498">
        <f t="shared" si="33"/>
        <v>-5389</v>
      </c>
      <c r="V34" s="181">
        <f t="shared" ref="V34" si="34">SUM(V27:V33)</f>
        <v>3037</v>
      </c>
      <c r="W34" s="394">
        <f>SUM(W27:W33)</f>
        <v>-16553</v>
      </c>
      <c r="X34" s="394">
        <f>SUM(X27:X33)</f>
        <v>1867</v>
      </c>
      <c r="Y34" s="498">
        <f>SUM(Y27:Y33)</f>
        <v>-3002</v>
      </c>
      <c r="Z34" s="181">
        <f t="shared" ref="Z34" si="35">SUM(Z27:Z33)</f>
        <v>-5379</v>
      </c>
      <c r="AA34" s="394">
        <f t="shared" ref="AA34:AB34" si="36">SUM(AA27:AA33)</f>
        <v>-454</v>
      </c>
      <c r="AB34" s="498">
        <f t="shared" si="36"/>
        <v>-2653</v>
      </c>
    </row>
    <row r="35" spans="1:28" ht="12" customHeight="1">
      <c r="A35" s="125"/>
      <c r="B35" s="128"/>
      <c r="C35" s="177"/>
      <c r="D35" s="177"/>
      <c r="E35" s="177"/>
      <c r="F35" s="128"/>
      <c r="G35" s="177"/>
      <c r="H35" s="177"/>
      <c r="I35" s="177"/>
      <c r="J35" s="128"/>
      <c r="K35" s="395"/>
      <c r="L35" s="395"/>
      <c r="M35" s="432"/>
      <c r="N35" s="395"/>
      <c r="O35" s="395"/>
      <c r="P35" s="395"/>
      <c r="Q35" s="395"/>
      <c r="R35" s="128"/>
      <c r="S35" s="395"/>
      <c r="T35" s="395"/>
      <c r="U35" s="496"/>
      <c r="V35" s="128"/>
      <c r="W35" s="395"/>
      <c r="X35" s="395"/>
      <c r="Y35" s="496"/>
      <c r="Z35" s="128"/>
      <c r="AA35" s="395"/>
      <c r="AB35" s="496"/>
    </row>
    <row r="36" spans="1:28" s="108" customFormat="1" ht="12" customHeight="1">
      <c r="A36" s="125" t="s">
        <v>133</v>
      </c>
      <c r="B36" s="126">
        <f>+B16+B25+B34</f>
        <v>3769</v>
      </c>
      <c r="C36" s="169">
        <f>+C16+C25+C34</f>
        <v>-8</v>
      </c>
      <c r="D36" s="169">
        <f>+D16+D25+D34</f>
        <v>5395</v>
      </c>
      <c r="E36" s="169">
        <f>+E16+E25+E34</f>
        <v>3721</v>
      </c>
      <c r="F36" s="126">
        <f t="shared" ref="F36:J36" si="37">+F16+F25+F34</f>
        <v>30</v>
      </c>
      <c r="G36" s="169">
        <f t="shared" si="37"/>
        <v>-16165</v>
      </c>
      <c r="H36" s="169">
        <f t="shared" si="37"/>
        <v>2673</v>
      </c>
      <c r="I36" s="169">
        <f>+I16+I25+I34</f>
        <v>4374</v>
      </c>
      <c r="J36" s="126">
        <f t="shared" si="37"/>
        <v>-3219</v>
      </c>
      <c r="K36" s="397">
        <f t="shared" ref="K36:O36" si="38">+K16+K25+K34</f>
        <v>-1714</v>
      </c>
      <c r="L36" s="397">
        <f t="shared" si="38"/>
        <v>1692</v>
      </c>
      <c r="M36" s="436">
        <f t="shared" si="38"/>
        <v>1685</v>
      </c>
      <c r="N36" s="397">
        <f t="shared" si="38"/>
        <v>-2711</v>
      </c>
      <c r="O36" s="397">
        <f t="shared" si="38"/>
        <v>-6998</v>
      </c>
      <c r="P36" s="397">
        <f t="shared" ref="P36" si="39">+P16+P25+P34</f>
        <v>5060</v>
      </c>
      <c r="Q36" s="397">
        <v>2015</v>
      </c>
      <c r="R36" s="126">
        <v>2689</v>
      </c>
      <c r="S36" s="397">
        <v>-841</v>
      </c>
      <c r="T36" s="397">
        <v>3225</v>
      </c>
      <c r="U36" s="499">
        <v>1635</v>
      </c>
      <c r="V36" s="126">
        <v>5101</v>
      </c>
      <c r="W36" s="397">
        <v>-14542</v>
      </c>
      <c r="X36" s="397">
        <v>-859</v>
      </c>
      <c r="Y36" s="499">
        <v>1523</v>
      </c>
      <c r="Z36" s="126">
        <v>-1234</v>
      </c>
      <c r="AA36" s="397">
        <v>-589</v>
      </c>
      <c r="AB36" s="499">
        <v>3584</v>
      </c>
    </row>
    <row r="37" spans="1:28" ht="12" customHeight="1">
      <c r="A37" s="127" t="s">
        <v>156</v>
      </c>
      <c r="B37" s="128">
        <v>11492</v>
      </c>
      <c r="C37" s="225">
        <f>+B40</f>
        <v>15191</v>
      </c>
      <c r="D37" s="225">
        <f>+C40</f>
        <v>14550</v>
      </c>
      <c r="E37" s="225">
        <f>+D40</f>
        <v>19742</v>
      </c>
      <c r="F37" s="319">
        <f>+E40</f>
        <v>24496</v>
      </c>
      <c r="G37" s="225">
        <f>F40</f>
        <v>23249</v>
      </c>
      <c r="H37" s="225">
        <f>G40</f>
        <v>9521</v>
      </c>
      <c r="I37" s="225">
        <f>H40</f>
        <v>12023</v>
      </c>
      <c r="J37" s="319">
        <f>+I40</f>
        <v>16414</v>
      </c>
      <c r="K37" s="399">
        <f>J40</f>
        <v>13495</v>
      </c>
      <c r="L37" s="399">
        <f>K40</f>
        <v>11720</v>
      </c>
      <c r="M37" s="353">
        <f>L40</f>
        <v>13645</v>
      </c>
      <c r="N37" s="399">
        <f>M40</f>
        <v>15005</v>
      </c>
      <c r="O37" s="399">
        <f>+N40</f>
        <v>12837</v>
      </c>
      <c r="P37" s="399">
        <v>5277</v>
      </c>
      <c r="Q37" s="399">
        <v>10250.815993240001</v>
      </c>
      <c r="R37" s="319">
        <v>11655</v>
      </c>
      <c r="S37" s="399">
        <v>14746</v>
      </c>
      <c r="T37" s="399">
        <v>13720</v>
      </c>
      <c r="U37" s="501">
        <v>17106</v>
      </c>
      <c r="V37" s="319">
        <v>18990</v>
      </c>
      <c r="W37" s="399">
        <v>24183</v>
      </c>
      <c r="X37" s="399">
        <v>10419</v>
      </c>
      <c r="Y37" s="501">
        <v>9883</v>
      </c>
      <c r="Z37" s="319">
        <v>11253.815993240001</v>
      </c>
      <c r="AA37" s="399">
        <v>9881.8159932400013</v>
      </c>
      <c r="AB37" s="501">
        <v>9509</v>
      </c>
    </row>
    <row r="38" spans="1:28" ht="12" customHeight="1">
      <c r="A38" s="127" t="s">
        <v>155</v>
      </c>
      <c r="B38" s="128">
        <v>12</v>
      </c>
      <c r="C38" s="177">
        <v>-178</v>
      </c>
      <c r="D38" s="177">
        <v>-234</v>
      </c>
      <c r="E38" s="177">
        <v>527</v>
      </c>
      <c r="F38" s="128">
        <v>978</v>
      </c>
      <c r="G38" s="177">
        <v>182</v>
      </c>
      <c r="H38" s="177">
        <v>-171</v>
      </c>
      <c r="I38" s="225">
        <v>17</v>
      </c>
      <c r="J38" s="128">
        <v>300</v>
      </c>
      <c r="K38" s="395">
        <v>-61</v>
      </c>
      <c r="L38" s="395">
        <v>233</v>
      </c>
      <c r="M38" s="353">
        <v>-325</v>
      </c>
      <c r="N38" s="395">
        <v>543</v>
      </c>
      <c r="O38" s="395">
        <v>-562</v>
      </c>
      <c r="P38" s="395">
        <v>-86</v>
      </c>
      <c r="Q38" s="395">
        <v>-611</v>
      </c>
      <c r="R38" s="128">
        <v>402</v>
      </c>
      <c r="S38" s="395">
        <v>-185</v>
      </c>
      <c r="T38" s="395">
        <v>161</v>
      </c>
      <c r="U38" s="496">
        <v>249</v>
      </c>
      <c r="V38" s="128">
        <v>92</v>
      </c>
      <c r="W38" s="395">
        <v>778</v>
      </c>
      <c r="X38" s="395">
        <v>323</v>
      </c>
      <c r="Y38" s="496">
        <v>-152</v>
      </c>
      <c r="Z38" s="128">
        <v>-138</v>
      </c>
      <c r="AA38" s="395">
        <v>216</v>
      </c>
      <c r="AB38" s="496">
        <v>-187</v>
      </c>
    </row>
    <row r="39" spans="1:28" ht="12" customHeight="1">
      <c r="A39" s="127" t="s">
        <v>192</v>
      </c>
      <c r="B39" s="128">
        <v>-82</v>
      </c>
      <c r="C39" s="177">
        <v>-455</v>
      </c>
      <c r="D39" s="177">
        <v>31</v>
      </c>
      <c r="E39" s="177">
        <v>506</v>
      </c>
      <c r="F39" s="128">
        <v>-2255</v>
      </c>
      <c r="G39" s="177">
        <v>2255</v>
      </c>
      <c r="H39" s="168">
        <v>0</v>
      </c>
      <c r="I39" s="168">
        <v>0</v>
      </c>
      <c r="J39" s="390">
        <v>0</v>
      </c>
      <c r="K39" s="391">
        <v>0</v>
      </c>
      <c r="L39" s="391">
        <v>0</v>
      </c>
      <c r="M39" s="438">
        <v>0</v>
      </c>
      <c r="N39" s="391">
        <v>0</v>
      </c>
      <c r="O39" s="391">
        <v>0</v>
      </c>
      <c r="P39" s="391">
        <v>0</v>
      </c>
      <c r="Q39" s="391">
        <v>0</v>
      </c>
      <c r="R39" s="390">
        <v>0</v>
      </c>
      <c r="S39" s="391">
        <v>0</v>
      </c>
      <c r="T39" s="391">
        <v>0</v>
      </c>
      <c r="U39" s="354">
        <v>0</v>
      </c>
      <c r="V39" s="390">
        <v>0</v>
      </c>
      <c r="W39" s="391">
        <v>0</v>
      </c>
      <c r="X39" s="391">
        <v>0</v>
      </c>
      <c r="Y39" s="354">
        <v>0</v>
      </c>
      <c r="Z39" s="390">
        <v>0</v>
      </c>
      <c r="AA39" s="391">
        <v>0</v>
      </c>
      <c r="AB39" s="354">
        <v>0</v>
      </c>
    </row>
    <row r="40" spans="1:28" s="108" customFormat="1" ht="12" customHeight="1">
      <c r="A40" s="131" t="s">
        <v>154</v>
      </c>
      <c r="B40" s="181">
        <f>SUM(B36:B39)</f>
        <v>15191</v>
      </c>
      <c r="C40" s="175">
        <f>SUM(C36:C39)</f>
        <v>14550</v>
      </c>
      <c r="D40" s="175">
        <f>SUM(D36:D39)</f>
        <v>19742</v>
      </c>
      <c r="E40" s="175">
        <f>SUM(E36:E39)</f>
        <v>24496</v>
      </c>
      <c r="F40" s="181">
        <f t="shared" ref="F40:H40" si="40">SUM(F36:F39)</f>
        <v>23249</v>
      </c>
      <c r="G40" s="175">
        <f t="shared" si="40"/>
        <v>9521</v>
      </c>
      <c r="H40" s="175">
        <f t="shared" si="40"/>
        <v>12023</v>
      </c>
      <c r="I40" s="175">
        <f t="shared" ref="I40:M40" si="41">SUM(I36:I39)</f>
        <v>16414</v>
      </c>
      <c r="J40" s="181">
        <f t="shared" si="41"/>
        <v>13495</v>
      </c>
      <c r="K40" s="394">
        <f t="shared" si="41"/>
        <v>11720</v>
      </c>
      <c r="L40" s="394">
        <f t="shared" si="41"/>
        <v>13645</v>
      </c>
      <c r="M40" s="435">
        <f t="shared" si="41"/>
        <v>15005</v>
      </c>
      <c r="N40" s="394">
        <f t="shared" ref="N40:O40" si="42">SUM(N36:N39)</f>
        <v>12837</v>
      </c>
      <c r="O40" s="394">
        <f t="shared" si="42"/>
        <v>5277</v>
      </c>
      <c r="P40" s="394">
        <f t="shared" ref="P40:Q40" si="43">SUM(P36:P39)</f>
        <v>10251</v>
      </c>
      <c r="Q40" s="394">
        <f t="shared" si="43"/>
        <v>11654.815993240001</v>
      </c>
      <c r="R40" s="181">
        <f t="shared" ref="R40" si="44">SUM(R36:R39)</f>
        <v>14746</v>
      </c>
      <c r="S40" s="394">
        <f t="shared" ref="S40:X40" si="45">SUM(S36:S39)</f>
        <v>13720</v>
      </c>
      <c r="T40" s="394">
        <f t="shared" si="45"/>
        <v>17106</v>
      </c>
      <c r="U40" s="498">
        <f t="shared" si="45"/>
        <v>18990</v>
      </c>
      <c r="V40" s="181">
        <f t="shared" ref="V40:W40" si="46">SUM(V36:V39)</f>
        <v>24183</v>
      </c>
      <c r="W40" s="394">
        <f t="shared" si="46"/>
        <v>10419</v>
      </c>
      <c r="X40" s="394">
        <f t="shared" si="45"/>
        <v>9883</v>
      </c>
      <c r="Y40" s="498">
        <f t="shared" ref="Y40:Z40" si="47">SUM(Y36:Y39)</f>
        <v>11254</v>
      </c>
      <c r="Z40" s="181">
        <f t="shared" si="47"/>
        <v>9881.8159932400013</v>
      </c>
      <c r="AA40" s="394">
        <f t="shared" ref="AA40:AB40" si="48">SUM(AA36:AA39)</f>
        <v>9508.8159932400013</v>
      </c>
      <c r="AB40" s="498">
        <f t="shared" si="48"/>
        <v>12906</v>
      </c>
    </row>
    <row r="41" spans="1:28" ht="12" customHeight="1">
      <c r="A41" s="233" t="s">
        <v>332</v>
      </c>
      <c r="B41" s="128"/>
      <c r="C41" s="177"/>
      <c r="D41" s="177"/>
      <c r="E41" s="177"/>
      <c r="F41" s="128"/>
      <c r="G41" s="177"/>
      <c r="H41" s="177"/>
      <c r="I41" s="177"/>
      <c r="J41" s="128"/>
      <c r="K41" s="395"/>
      <c r="L41" s="395"/>
      <c r="M41" s="432"/>
      <c r="N41" s="395"/>
      <c r="O41" s="395"/>
      <c r="P41" s="395"/>
      <c r="Q41" s="395"/>
      <c r="R41" s="128"/>
      <c r="S41" s="395"/>
      <c r="T41" s="395"/>
      <c r="U41" s="496"/>
      <c r="V41" s="128"/>
      <c r="W41" s="395"/>
      <c r="X41" s="395"/>
      <c r="Y41" s="496"/>
      <c r="Z41" s="128"/>
      <c r="AA41" s="395"/>
      <c r="AB41" s="496"/>
    </row>
    <row r="42" spans="1:28" ht="12" customHeight="1">
      <c r="A42" s="134" t="s">
        <v>57</v>
      </c>
      <c r="B42" s="135"/>
      <c r="C42" s="174"/>
      <c r="D42" s="174"/>
      <c r="E42" s="174"/>
      <c r="F42" s="135"/>
      <c r="G42" s="174"/>
      <c r="H42" s="174"/>
      <c r="I42" s="174"/>
      <c r="J42" s="135"/>
      <c r="K42" s="400"/>
      <c r="L42" s="400"/>
      <c r="M42" s="439"/>
      <c r="N42" s="400"/>
      <c r="O42" s="400"/>
      <c r="P42" s="400"/>
      <c r="Q42" s="400"/>
      <c r="R42" s="135"/>
      <c r="S42" s="400"/>
      <c r="T42" s="400"/>
      <c r="U42" s="502"/>
      <c r="V42" s="135"/>
      <c r="W42" s="400"/>
      <c r="X42" s="400"/>
      <c r="Y42" s="502"/>
      <c r="Z42" s="135"/>
      <c r="AA42" s="400"/>
      <c r="AB42" s="502"/>
    </row>
    <row r="43" spans="1:28" ht="12" customHeight="1">
      <c r="A43" s="136" t="s">
        <v>44</v>
      </c>
      <c r="B43" s="137">
        <v>262</v>
      </c>
      <c r="C43" s="173">
        <v>246</v>
      </c>
      <c r="D43" s="173">
        <v>238</v>
      </c>
      <c r="E43" s="173">
        <v>245</v>
      </c>
      <c r="F43" s="137">
        <v>244</v>
      </c>
      <c r="G43" s="173">
        <v>253</v>
      </c>
      <c r="H43" s="173">
        <v>156</v>
      </c>
      <c r="I43" s="173">
        <v>154</v>
      </c>
      <c r="J43" s="137">
        <v>164</v>
      </c>
      <c r="K43" s="401">
        <v>178</v>
      </c>
      <c r="L43" s="401">
        <v>191</v>
      </c>
      <c r="M43" s="440">
        <v>203</v>
      </c>
      <c r="N43" s="401">
        <v>198</v>
      </c>
      <c r="O43" s="401">
        <v>188</v>
      </c>
      <c r="P43" s="401">
        <v>180</v>
      </c>
      <c r="Q43" s="401">
        <v>169</v>
      </c>
      <c r="R43" s="137">
        <v>168</v>
      </c>
      <c r="S43" s="401">
        <v>176</v>
      </c>
      <c r="T43" s="401">
        <v>180</v>
      </c>
      <c r="U43" s="472">
        <v>183</v>
      </c>
      <c r="V43" s="137">
        <v>186</v>
      </c>
      <c r="W43" s="401">
        <v>194</v>
      </c>
      <c r="X43" s="401">
        <v>196</v>
      </c>
      <c r="Y43" s="472">
        <v>202</v>
      </c>
      <c r="Z43" s="137">
        <v>196</v>
      </c>
      <c r="AA43" s="401">
        <v>212</v>
      </c>
      <c r="AB43" s="472">
        <v>239</v>
      </c>
    </row>
    <row r="44" spans="1:28" ht="12" customHeight="1">
      <c r="A44" s="136" t="s">
        <v>45</v>
      </c>
      <c r="B44" s="137">
        <v>451</v>
      </c>
      <c r="C44" s="173">
        <v>440</v>
      </c>
      <c r="D44" s="173">
        <v>430</v>
      </c>
      <c r="E44" s="173">
        <v>438</v>
      </c>
      <c r="F44" s="137">
        <v>411</v>
      </c>
      <c r="G44" s="173">
        <v>404</v>
      </c>
      <c r="H44" s="173">
        <v>316</v>
      </c>
      <c r="I44" s="173">
        <v>332</v>
      </c>
      <c r="J44" s="137">
        <v>312</v>
      </c>
      <c r="K44" s="401">
        <v>320</v>
      </c>
      <c r="L44" s="401">
        <v>340</v>
      </c>
      <c r="M44" s="440">
        <v>323</v>
      </c>
      <c r="N44" s="401">
        <v>337</v>
      </c>
      <c r="O44" s="401">
        <v>330</v>
      </c>
      <c r="P44" s="401">
        <v>317</v>
      </c>
      <c r="Q44" s="401">
        <v>330</v>
      </c>
      <c r="R44" s="137">
        <v>321</v>
      </c>
      <c r="S44" s="401">
        <v>349</v>
      </c>
      <c r="T44" s="401">
        <v>340</v>
      </c>
      <c r="U44" s="472">
        <v>351</v>
      </c>
      <c r="V44" s="137">
        <v>356</v>
      </c>
      <c r="W44" s="401">
        <v>369</v>
      </c>
      <c r="X44" s="401">
        <v>393</v>
      </c>
      <c r="Y44" s="472">
        <v>436</v>
      </c>
      <c r="Z44" s="137">
        <v>443</v>
      </c>
      <c r="AA44" s="401">
        <v>471</v>
      </c>
      <c r="AB44" s="472">
        <v>490</v>
      </c>
    </row>
    <row r="45" spans="1:28" ht="12" customHeight="1">
      <c r="A45" s="136" t="s">
        <v>349</v>
      </c>
      <c r="B45" s="318">
        <v>0</v>
      </c>
      <c r="C45" s="168">
        <v>0</v>
      </c>
      <c r="D45" s="168">
        <v>0</v>
      </c>
      <c r="E45" s="168">
        <v>0</v>
      </c>
      <c r="F45" s="318">
        <v>0</v>
      </c>
      <c r="G45" s="168">
        <v>0</v>
      </c>
      <c r="H45" s="168">
        <v>0</v>
      </c>
      <c r="I45" s="168">
        <v>0</v>
      </c>
      <c r="J45" s="137">
        <v>236</v>
      </c>
      <c r="K45" s="401">
        <v>253</v>
      </c>
      <c r="L45" s="401">
        <v>265</v>
      </c>
      <c r="M45" s="472">
        <v>287</v>
      </c>
      <c r="N45" s="401">
        <v>299</v>
      </c>
      <c r="O45" s="401">
        <v>295</v>
      </c>
      <c r="P45" s="401">
        <v>279</v>
      </c>
      <c r="Q45" s="401">
        <v>291</v>
      </c>
      <c r="R45" s="137">
        <v>277</v>
      </c>
      <c r="S45" s="401">
        <v>281</v>
      </c>
      <c r="T45" s="401">
        <v>288</v>
      </c>
      <c r="U45" s="472">
        <v>301</v>
      </c>
      <c r="V45" s="137">
        <v>311</v>
      </c>
      <c r="W45" s="401">
        <v>317</v>
      </c>
      <c r="X45" s="401">
        <v>341</v>
      </c>
      <c r="Y45" s="472">
        <v>356</v>
      </c>
      <c r="Z45" s="137">
        <v>377</v>
      </c>
      <c r="AA45" s="401">
        <v>406</v>
      </c>
      <c r="AB45" s="472">
        <v>413</v>
      </c>
    </row>
    <row r="46" spans="1:28" ht="12" customHeight="1">
      <c r="A46" s="136" t="s">
        <v>18</v>
      </c>
      <c r="B46" s="137">
        <v>445</v>
      </c>
      <c r="C46" s="173">
        <v>452</v>
      </c>
      <c r="D46" s="173">
        <v>863</v>
      </c>
      <c r="E46" s="173">
        <v>600</v>
      </c>
      <c r="F46" s="137">
        <v>439</v>
      </c>
      <c r="G46" s="173">
        <v>480</v>
      </c>
      <c r="H46" s="173">
        <v>351</v>
      </c>
      <c r="I46" s="173">
        <v>382</v>
      </c>
      <c r="J46" s="137">
        <v>367</v>
      </c>
      <c r="K46" s="401">
        <v>382</v>
      </c>
      <c r="L46" s="401">
        <v>444</v>
      </c>
      <c r="M46" s="473">
        <v>435</v>
      </c>
      <c r="N46" s="401">
        <v>457</v>
      </c>
      <c r="O46" s="401">
        <v>473</v>
      </c>
      <c r="P46" s="401">
        <v>524</v>
      </c>
      <c r="Q46" s="401">
        <v>522</v>
      </c>
      <c r="R46" s="137">
        <v>512</v>
      </c>
      <c r="S46" s="401">
        <v>532</v>
      </c>
      <c r="T46" s="401">
        <v>592</v>
      </c>
      <c r="U46" s="472">
        <v>615</v>
      </c>
      <c r="V46" s="137">
        <v>588</v>
      </c>
      <c r="W46" s="401">
        <v>611</v>
      </c>
      <c r="X46" s="401">
        <v>703</v>
      </c>
      <c r="Y46" s="472">
        <v>774</v>
      </c>
      <c r="Z46" s="137">
        <v>762</v>
      </c>
      <c r="AA46" s="401">
        <v>792</v>
      </c>
      <c r="AB46" s="472">
        <v>848</v>
      </c>
    </row>
    <row r="47" spans="1:28" ht="12" customHeight="1">
      <c r="A47" s="138" t="s">
        <v>153</v>
      </c>
      <c r="B47" s="183">
        <f t="shared" ref="B47:J47" si="49">SUM(B43:B46)</f>
        <v>1158</v>
      </c>
      <c r="C47" s="172">
        <f t="shared" si="49"/>
        <v>1138</v>
      </c>
      <c r="D47" s="172">
        <f t="shared" si="49"/>
        <v>1531</v>
      </c>
      <c r="E47" s="172">
        <f t="shared" si="49"/>
        <v>1283</v>
      </c>
      <c r="F47" s="183">
        <f t="shared" si="49"/>
        <v>1094</v>
      </c>
      <c r="G47" s="172">
        <f t="shared" si="49"/>
        <v>1137</v>
      </c>
      <c r="H47" s="172">
        <f t="shared" si="49"/>
        <v>823</v>
      </c>
      <c r="I47" s="172">
        <f>SUM(I43:I46)</f>
        <v>868</v>
      </c>
      <c r="J47" s="183">
        <f t="shared" si="49"/>
        <v>1079</v>
      </c>
      <c r="K47" s="402">
        <f t="shared" ref="K47:Q47" si="50">SUM(K43:K46)</f>
        <v>1133</v>
      </c>
      <c r="L47" s="402">
        <f t="shared" si="50"/>
        <v>1240</v>
      </c>
      <c r="M47" s="441">
        <f t="shared" si="50"/>
        <v>1248</v>
      </c>
      <c r="N47" s="402">
        <f t="shared" si="50"/>
        <v>1291</v>
      </c>
      <c r="O47" s="402">
        <f t="shared" si="50"/>
        <v>1286</v>
      </c>
      <c r="P47" s="402">
        <f t="shared" ref="P47" si="51">SUM(P43:P46)</f>
        <v>1300</v>
      </c>
      <c r="Q47" s="402">
        <f t="shared" si="50"/>
        <v>1312</v>
      </c>
      <c r="R47" s="183">
        <f t="shared" ref="R47" si="52">SUM(R43:R46)</f>
        <v>1278</v>
      </c>
      <c r="S47" s="402">
        <f t="shared" ref="S47:X47" si="53">SUM(S43:S46)</f>
        <v>1338</v>
      </c>
      <c r="T47" s="402">
        <f t="shared" si="53"/>
        <v>1400</v>
      </c>
      <c r="U47" s="503">
        <f t="shared" si="53"/>
        <v>1450</v>
      </c>
      <c r="V47" s="183">
        <f t="shared" ref="V47:W47" si="54">SUM(V43:V46)</f>
        <v>1441</v>
      </c>
      <c r="W47" s="402">
        <f t="shared" si="54"/>
        <v>1491</v>
      </c>
      <c r="X47" s="402">
        <f t="shared" si="53"/>
        <v>1633</v>
      </c>
      <c r="Y47" s="503">
        <f t="shared" ref="Y47:Z47" si="55">SUM(Y43:Y46)</f>
        <v>1768</v>
      </c>
      <c r="Z47" s="183">
        <f t="shared" si="55"/>
        <v>1778</v>
      </c>
      <c r="AA47" s="402">
        <f t="shared" ref="AA47:AB47" si="56">SUM(AA43:AA46)</f>
        <v>1881</v>
      </c>
      <c r="AB47" s="503">
        <f t="shared" si="56"/>
        <v>1990</v>
      </c>
    </row>
    <row r="48" spans="1:28" ht="12" customHeight="1">
      <c r="A48" s="125"/>
      <c r="B48" s="122"/>
      <c r="C48" s="171"/>
      <c r="D48" s="171"/>
      <c r="E48" s="171"/>
      <c r="F48" s="122"/>
      <c r="G48" s="171"/>
      <c r="H48" s="171"/>
      <c r="I48" s="171"/>
      <c r="J48" s="122"/>
      <c r="K48" s="171"/>
      <c r="L48" s="171"/>
      <c r="M48" s="442"/>
      <c r="N48" s="171"/>
      <c r="O48" s="171"/>
      <c r="P48" s="171"/>
      <c r="Q48" s="171"/>
      <c r="R48" s="122"/>
      <c r="S48" s="171"/>
      <c r="T48" s="171"/>
      <c r="U48" s="442"/>
      <c r="V48" s="122"/>
      <c r="W48" s="171"/>
      <c r="X48" s="171"/>
      <c r="Y48" s="442"/>
      <c r="Z48" s="122"/>
      <c r="AA48" s="171"/>
      <c r="AB48" s="442"/>
    </row>
    <row r="49" spans="1:28" s="108" customFormat="1" ht="12" customHeight="1">
      <c r="A49" s="139" t="s">
        <v>152</v>
      </c>
      <c r="B49" s="123"/>
      <c r="C49" s="170"/>
      <c r="D49" s="170"/>
      <c r="E49" s="170"/>
      <c r="F49" s="123"/>
      <c r="G49" s="170"/>
      <c r="H49" s="170"/>
      <c r="I49" s="170"/>
      <c r="J49" s="123"/>
      <c r="K49" s="170"/>
      <c r="L49" s="170"/>
      <c r="M49" s="443"/>
      <c r="N49" s="170"/>
      <c r="O49" s="170"/>
      <c r="P49" s="170"/>
      <c r="Q49" s="170"/>
      <c r="R49" s="123"/>
      <c r="S49" s="170"/>
      <c r="T49" s="170"/>
      <c r="U49" s="443"/>
      <c r="V49" s="123"/>
      <c r="W49" s="170"/>
      <c r="X49" s="170"/>
      <c r="Y49" s="443"/>
      <c r="Z49" s="123"/>
      <c r="AA49" s="170"/>
      <c r="AB49" s="443"/>
    </row>
    <row r="50" spans="1:28" s="108" customFormat="1" ht="12" customHeight="1">
      <c r="A50" s="125" t="s">
        <v>133</v>
      </c>
      <c r="B50" s="126">
        <f t="shared" ref="B50:J50" si="57">+B36</f>
        <v>3769</v>
      </c>
      <c r="C50" s="169">
        <f t="shared" si="57"/>
        <v>-8</v>
      </c>
      <c r="D50" s="169">
        <f t="shared" si="57"/>
        <v>5395</v>
      </c>
      <c r="E50" s="169">
        <f t="shared" si="57"/>
        <v>3721</v>
      </c>
      <c r="F50" s="126">
        <f t="shared" si="57"/>
        <v>30</v>
      </c>
      <c r="G50" s="169">
        <f t="shared" si="57"/>
        <v>-16165</v>
      </c>
      <c r="H50" s="169">
        <f t="shared" si="57"/>
        <v>2673</v>
      </c>
      <c r="I50" s="169">
        <f>+I36</f>
        <v>4374</v>
      </c>
      <c r="J50" s="126">
        <f t="shared" si="57"/>
        <v>-3219</v>
      </c>
      <c r="K50" s="397">
        <f t="shared" ref="K50:O50" si="58">+K36</f>
        <v>-1714</v>
      </c>
      <c r="L50" s="397">
        <f t="shared" si="58"/>
        <v>1692</v>
      </c>
      <c r="M50" s="436">
        <f t="shared" si="58"/>
        <v>1685</v>
      </c>
      <c r="N50" s="397">
        <f t="shared" si="58"/>
        <v>-2711</v>
      </c>
      <c r="O50" s="397">
        <f t="shared" si="58"/>
        <v>-6998</v>
      </c>
      <c r="P50" s="397">
        <f t="shared" ref="P50:Q50" si="59">+P36</f>
        <v>5060</v>
      </c>
      <c r="Q50" s="397">
        <f t="shared" si="59"/>
        <v>2015</v>
      </c>
      <c r="R50" s="126">
        <f t="shared" ref="R50" si="60">+R36</f>
        <v>2689</v>
      </c>
      <c r="S50" s="397">
        <f>+S36</f>
        <v>-841</v>
      </c>
      <c r="T50" s="397">
        <f t="shared" ref="T50" si="61">+T36</f>
        <v>3225</v>
      </c>
      <c r="U50" s="585">
        <v>1635</v>
      </c>
      <c r="V50" s="607">
        <f t="shared" ref="V50:X50" si="62">+V36</f>
        <v>5101</v>
      </c>
      <c r="W50" s="397">
        <f t="shared" ref="W50" si="63">+W36</f>
        <v>-14542</v>
      </c>
      <c r="X50" s="397">
        <f t="shared" si="62"/>
        <v>-859</v>
      </c>
      <c r="Y50" s="585">
        <f t="shared" ref="Y50:Z50" si="64">+Y36</f>
        <v>1523</v>
      </c>
      <c r="Z50" s="607">
        <f t="shared" si="64"/>
        <v>-1234</v>
      </c>
      <c r="AA50" s="397">
        <f t="shared" ref="AA50:AB50" si="65">+AA36</f>
        <v>-589</v>
      </c>
      <c r="AB50" s="499">
        <f t="shared" si="65"/>
        <v>3584</v>
      </c>
    </row>
    <row r="51" spans="1:28" ht="12" customHeight="1">
      <c r="A51" s="127" t="s">
        <v>151</v>
      </c>
      <c r="B51" s="128"/>
      <c r="C51" s="177"/>
      <c r="D51" s="177"/>
      <c r="E51" s="177"/>
      <c r="F51" s="128"/>
      <c r="G51" s="177"/>
      <c r="H51" s="177"/>
      <c r="I51" s="177"/>
      <c r="J51" s="128"/>
      <c r="K51" s="395"/>
      <c r="L51" s="395"/>
      <c r="M51" s="432"/>
      <c r="N51" s="395"/>
      <c r="O51" s="395"/>
      <c r="P51" s="395"/>
      <c r="Q51" s="395"/>
      <c r="R51" s="128"/>
      <c r="S51" s="395"/>
      <c r="T51" s="395"/>
      <c r="U51" s="395"/>
      <c r="V51" s="128"/>
      <c r="W51" s="395"/>
      <c r="X51" s="395"/>
      <c r="Y51" s="496"/>
      <c r="Z51" s="128"/>
      <c r="AA51" s="395"/>
      <c r="AB51" s="496"/>
    </row>
    <row r="52" spans="1:28" ht="12" customHeight="1">
      <c r="A52" s="127" t="s">
        <v>170</v>
      </c>
      <c r="B52" s="168">
        <v>0</v>
      </c>
      <c r="C52" s="188">
        <v>772</v>
      </c>
      <c r="D52" s="168">
        <v>0</v>
      </c>
      <c r="E52" s="168">
        <v>0</v>
      </c>
      <c r="F52" s="318">
        <v>0</v>
      </c>
      <c r="G52" s="168">
        <v>0</v>
      </c>
      <c r="H52" s="350">
        <v>0</v>
      </c>
      <c r="I52" s="168">
        <v>0</v>
      </c>
      <c r="J52" s="318">
        <v>0</v>
      </c>
      <c r="K52" s="168">
        <v>0</v>
      </c>
      <c r="L52" s="168">
        <v>0</v>
      </c>
      <c r="M52" s="438">
        <v>0</v>
      </c>
      <c r="N52" s="168">
        <v>0</v>
      </c>
      <c r="O52" s="168">
        <v>0</v>
      </c>
      <c r="P52" s="168">
        <v>0</v>
      </c>
      <c r="Q52" s="168">
        <v>0</v>
      </c>
      <c r="R52" s="318">
        <v>0</v>
      </c>
      <c r="S52" s="168">
        <v>0</v>
      </c>
      <c r="T52" s="168">
        <v>0</v>
      </c>
      <c r="U52" s="168">
        <v>0</v>
      </c>
      <c r="V52" s="318">
        <v>0</v>
      </c>
      <c r="W52" s="168">
        <v>0</v>
      </c>
      <c r="X52" s="168">
        <v>0</v>
      </c>
      <c r="Y52" s="438">
        <v>0</v>
      </c>
      <c r="Z52" s="318">
        <v>0</v>
      </c>
      <c r="AA52" s="168">
        <v>0</v>
      </c>
      <c r="AB52" s="438"/>
    </row>
    <row r="53" spans="1:28" ht="12" customHeight="1">
      <c r="A53" s="127" t="str">
        <f>A33</f>
        <v>Change in interest-bearing liabilities</v>
      </c>
      <c r="B53" s="189">
        <f t="shared" ref="B53:H53" si="66">-B33</f>
        <v>-1193</v>
      </c>
      <c r="C53" s="188">
        <f t="shared" si="66"/>
        <v>343</v>
      </c>
      <c r="D53" s="188">
        <f t="shared" si="66"/>
        <v>176</v>
      </c>
      <c r="E53" s="188">
        <f t="shared" si="66"/>
        <v>-91</v>
      </c>
      <c r="F53" s="189">
        <f t="shared" si="66"/>
        <v>2381</v>
      </c>
      <c r="G53" s="188">
        <f t="shared" si="66"/>
        <v>-3510</v>
      </c>
      <c r="H53" s="188">
        <f t="shared" si="66"/>
        <v>287</v>
      </c>
      <c r="I53" s="225">
        <f t="shared" ref="I53:M53" si="67">-I33</f>
        <v>42</v>
      </c>
      <c r="J53" s="320">
        <f t="shared" si="67"/>
        <v>5479</v>
      </c>
      <c r="K53" s="225">
        <f t="shared" si="67"/>
        <v>-246</v>
      </c>
      <c r="L53" s="225">
        <f t="shared" si="67"/>
        <v>-3071</v>
      </c>
      <c r="M53" s="353">
        <f t="shared" si="67"/>
        <v>-514</v>
      </c>
      <c r="N53" s="225">
        <f t="shared" ref="N53:O53" si="68">-N33</f>
        <v>1641</v>
      </c>
      <c r="O53" s="225">
        <f t="shared" si="68"/>
        <v>-2496</v>
      </c>
      <c r="P53" s="225">
        <f t="shared" ref="P53" si="69">-P33</f>
        <v>551</v>
      </c>
      <c r="Q53" s="225">
        <f>-Q33</f>
        <v>-140</v>
      </c>
      <c r="R53" s="320">
        <f>-R33</f>
        <v>1491</v>
      </c>
      <c r="S53" s="225">
        <f>-S33</f>
        <v>-850</v>
      </c>
      <c r="T53" s="225">
        <f>-T33</f>
        <v>365</v>
      </c>
      <c r="U53" s="225">
        <v>639</v>
      </c>
      <c r="V53" s="320">
        <f>-V33</f>
        <v>-3287</v>
      </c>
      <c r="W53" s="225">
        <f>-W33</f>
        <v>1671</v>
      </c>
      <c r="X53" s="225">
        <f>-X33</f>
        <v>-1816</v>
      </c>
      <c r="Y53" s="353">
        <v>-1382</v>
      </c>
      <c r="Z53" s="320">
        <f>-Z33</f>
        <v>5378</v>
      </c>
      <c r="AA53" s="225">
        <f>-AA33</f>
        <v>-4452</v>
      </c>
      <c r="AB53" s="353">
        <f>-AB33</f>
        <v>2683</v>
      </c>
    </row>
    <row r="54" spans="1:28" ht="12" customHeight="1">
      <c r="A54" s="127" t="str">
        <f>A32</f>
        <v>Repurchase and sales of own shares</v>
      </c>
      <c r="B54" s="189">
        <f t="shared" ref="B54:H54" si="70">-B32</f>
        <v>520</v>
      </c>
      <c r="C54" s="188">
        <f t="shared" si="70"/>
        <v>-399</v>
      </c>
      <c r="D54" s="188">
        <f t="shared" si="70"/>
        <v>-66</v>
      </c>
      <c r="E54" s="188">
        <f t="shared" si="70"/>
        <v>181</v>
      </c>
      <c r="F54" s="189">
        <f t="shared" si="70"/>
        <v>479</v>
      </c>
      <c r="G54" s="188">
        <f t="shared" si="70"/>
        <v>-484</v>
      </c>
      <c r="H54" s="188">
        <f t="shared" si="70"/>
        <v>-72</v>
      </c>
      <c r="I54" s="225">
        <f t="shared" ref="I54:M54" si="71">-I32</f>
        <v>275</v>
      </c>
      <c r="J54" s="320">
        <f t="shared" si="71"/>
        <v>1</v>
      </c>
      <c r="K54" s="225">
        <f t="shared" si="71"/>
        <v>-576</v>
      </c>
      <c r="L54" s="225">
        <f t="shared" si="71"/>
        <v>-535</v>
      </c>
      <c r="M54" s="353">
        <f t="shared" si="71"/>
        <v>-177</v>
      </c>
      <c r="N54" s="225">
        <f t="shared" ref="N54:O54" si="72">-N32</f>
        <v>1024</v>
      </c>
      <c r="O54" s="225">
        <f t="shared" si="72"/>
        <v>-347</v>
      </c>
      <c r="P54" s="225">
        <f t="shared" ref="P54:Q54" si="73">-P32</f>
        <v>-289</v>
      </c>
      <c r="Q54" s="225">
        <f t="shared" si="73"/>
        <v>-114</v>
      </c>
      <c r="R54" s="320">
        <f t="shared" ref="R54" si="74">-R32</f>
        <v>-323</v>
      </c>
      <c r="S54" s="225">
        <f t="shared" ref="S54:T54" si="75">-S32</f>
        <v>-453</v>
      </c>
      <c r="T54" s="225">
        <f t="shared" si="75"/>
        <v>-561</v>
      </c>
      <c r="U54" s="225">
        <v>303</v>
      </c>
      <c r="V54" s="320">
        <f t="shared" ref="V54" si="76">-V32</f>
        <v>250</v>
      </c>
      <c r="W54" s="225">
        <f t="shared" ref="W54:X54" si="77">-W32</f>
        <v>523</v>
      </c>
      <c r="X54" s="225">
        <f t="shared" si="77"/>
        <v>-51</v>
      </c>
      <c r="Y54" s="353">
        <v>-239</v>
      </c>
      <c r="Z54" s="320">
        <f t="shared" ref="Z54" si="78">-Z32</f>
        <v>1</v>
      </c>
      <c r="AA54" s="225">
        <f t="shared" ref="AA54:AB54" si="79">-AA32</f>
        <v>-697</v>
      </c>
      <c r="AB54" s="353">
        <f t="shared" si="79"/>
        <v>-34</v>
      </c>
    </row>
    <row r="55" spans="1:28" ht="12" customHeight="1">
      <c r="A55" s="127" t="str">
        <f>A27</f>
        <v>Annual dividends paid</v>
      </c>
      <c r="B55" s="189">
        <f t="shared" ref="B55:G55" si="80">-B27</f>
        <v>-1</v>
      </c>
      <c r="C55" s="188">
        <f t="shared" si="80"/>
        <v>4126</v>
      </c>
      <c r="D55" s="240">
        <f t="shared" si="80"/>
        <v>0</v>
      </c>
      <c r="E55" s="225">
        <f t="shared" si="80"/>
        <v>4127</v>
      </c>
      <c r="F55" s="298">
        <f t="shared" si="80"/>
        <v>0</v>
      </c>
      <c r="G55" s="188">
        <f t="shared" si="80"/>
        <v>8487</v>
      </c>
      <c r="H55" s="240">
        <f>-H27</f>
        <v>0</v>
      </c>
      <c r="I55" s="240">
        <f>-I27</f>
        <v>0</v>
      </c>
      <c r="J55" s="298">
        <f t="shared" ref="J55" si="81">-J27</f>
        <v>0</v>
      </c>
      <c r="K55" s="225">
        <f t="shared" ref="K55:O55" si="82">-K27</f>
        <v>3820</v>
      </c>
      <c r="L55" s="240">
        <f t="shared" si="82"/>
        <v>0</v>
      </c>
      <c r="M55" s="353">
        <f>-M27</f>
        <v>3833</v>
      </c>
      <c r="N55" s="240">
        <f>-N27</f>
        <v>0</v>
      </c>
      <c r="O55" s="225">
        <f t="shared" si="82"/>
        <v>4250</v>
      </c>
      <c r="P55" s="225">
        <f t="shared" ref="P55:Q55" si="83">-P27</f>
        <v>0</v>
      </c>
      <c r="Q55" s="225">
        <f t="shared" si="83"/>
        <v>4256</v>
      </c>
      <c r="R55" s="298">
        <f t="shared" ref="R55" si="84">-R27</f>
        <v>0</v>
      </c>
      <c r="S55" s="225">
        <f t="shared" ref="S55:T55" si="85">-S27</f>
        <v>4442</v>
      </c>
      <c r="T55" s="240">
        <f t="shared" si="85"/>
        <v>0</v>
      </c>
      <c r="U55" s="225">
        <v>4447</v>
      </c>
      <c r="V55" s="298">
        <f t="shared" ref="V55" si="86">-V27</f>
        <v>0</v>
      </c>
      <c r="W55" s="225">
        <f>-W27</f>
        <v>4627</v>
      </c>
      <c r="X55" s="240">
        <f>-X27</f>
        <v>0</v>
      </c>
      <c r="Y55" s="353">
        <v>4623</v>
      </c>
      <c r="Z55" s="298">
        <f t="shared" ref="Z55" si="87">-Z27</f>
        <v>0</v>
      </c>
      <c r="AA55" s="240">
        <f t="shared" ref="AA55" si="88">-AA27</f>
        <v>5599</v>
      </c>
      <c r="AB55" s="444">
        <f>-AB27</f>
        <v>0</v>
      </c>
    </row>
    <row r="56" spans="1:28" ht="12" customHeight="1">
      <c r="A56" s="127" t="str">
        <f>A29</f>
        <v>Dividends paid to non-controlling interest</v>
      </c>
      <c r="B56" s="298">
        <f t="shared" ref="B56:J56" si="89">-B29</f>
        <v>0</v>
      </c>
      <c r="C56" s="240">
        <f t="shared" si="89"/>
        <v>0</v>
      </c>
      <c r="D56" s="225">
        <f t="shared" si="89"/>
        <v>3</v>
      </c>
      <c r="E56" s="240">
        <f t="shared" si="89"/>
        <v>0</v>
      </c>
      <c r="F56" s="298">
        <f t="shared" si="89"/>
        <v>0</v>
      </c>
      <c r="G56" s="240">
        <f t="shared" si="89"/>
        <v>0</v>
      </c>
      <c r="H56" s="177">
        <f t="shared" si="89"/>
        <v>9</v>
      </c>
      <c r="I56" s="240">
        <f t="shared" si="89"/>
        <v>0</v>
      </c>
      <c r="J56" s="298">
        <f t="shared" si="89"/>
        <v>0</v>
      </c>
      <c r="K56" s="240">
        <f t="shared" ref="K56:L56" si="90">-K29</f>
        <v>0</v>
      </c>
      <c r="L56" s="225">
        <f t="shared" si="90"/>
        <v>10</v>
      </c>
      <c r="M56" s="444">
        <f t="shared" ref="M56" si="91">-M29</f>
        <v>0</v>
      </c>
      <c r="N56" s="240">
        <f t="shared" ref="N56:O56" si="92">-N29</f>
        <v>0</v>
      </c>
      <c r="O56" s="240">
        <f t="shared" si="92"/>
        <v>0</v>
      </c>
      <c r="P56" s="240">
        <f t="shared" ref="P56:Q56" si="93">-P29</f>
        <v>0</v>
      </c>
      <c r="Q56" s="240">
        <f t="shared" si="93"/>
        <v>0</v>
      </c>
      <c r="R56" s="298">
        <f t="shared" ref="R56" si="94">-R29</f>
        <v>0</v>
      </c>
      <c r="S56" s="240">
        <f t="shared" ref="S56:V56" si="95">-S29</f>
        <v>0</v>
      </c>
      <c r="T56" s="240">
        <f t="shared" si="95"/>
        <v>0</v>
      </c>
      <c r="U56" s="240">
        <f t="shared" si="95"/>
        <v>0</v>
      </c>
      <c r="V56" s="298">
        <f t="shared" si="95"/>
        <v>0</v>
      </c>
      <c r="W56" s="240">
        <f t="shared" ref="W56:X58" si="96">-W29</f>
        <v>0</v>
      </c>
      <c r="X56" s="240">
        <f t="shared" si="96"/>
        <v>0</v>
      </c>
      <c r="Y56" s="444">
        <v>0</v>
      </c>
      <c r="Z56" s="298">
        <f t="shared" ref="Z56:Z57" si="97">-Z29</f>
        <v>0</v>
      </c>
      <c r="AA56" s="240">
        <f>-AA29</f>
        <v>4</v>
      </c>
      <c r="AB56" s="353">
        <v>4</v>
      </c>
    </row>
    <row r="57" spans="1:28" ht="12" customHeight="1">
      <c r="A57" s="127" t="str">
        <f>A30</f>
        <v>Acquisition of non-controlling interest</v>
      </c>
      <c r="B57" s="189">
        <f t="shared" ref="B57:J57" si="98">-B30</f>
        <v>-6</v>
      </c>
      <c r="C57" s="225">
        <f t="shared" si="98"/>
        <v>23</v>
      </c>
      <c r="D57" s="240">
        <f t="shared" si="98"/>
        <v>0</v>
      </c>
      <c r="E57" s="225">
        <f t="shared" si="98"/>
        <v>2</v>
      </c>
      <c r="F57" s="298">
        <f t="shared" si="98"/>
        <v>0</v>
      </c>
      <c r="G57" s="240">
        <f t="shared" si="98"/>
        <v>0</v>
      </c>
      <c r="H57" s="240">
        <f t="shared" si="98"/>
        <v>0</v>
      </c>
      <c r="I57" s="240">
        <f t="shared" si="98"/>
        <v>0</v>
      </c>
      <c r="J57" s="298">
        <f t="shared" si="98"/>
        <v>0</v>
      </c>
      <c r="K57" s="240">
        <f t="shared" ref="K57:L57" si="99">-K30</f>
        <v>0</v>
      </c>
      <c r="L57" s="240">
        <f t="shared" si="99"/>
        <v>0</v>
      </c>
      <c r="M57" s="444">
        <f t="shared" ref="M57" si="100">-M30</f>
        <v>0</v>
      </c>
      <c r="N57" s="240">
        <f t="shared" ref="N57" si="101">-N30</f>
        <v>0</v>
      </c>
      <c r="O57" s="225">
        <f t="shared" ref="O57:T57" si="102">-O30</f>
        <v>182</v>
      </c>
      <c r="P57" s="225">
        <f t="shared" si="102"/>
        <v>34</v>
      </c>
      <c r="Q57" s="168">
        <f t="shared" si="102"/>
        <v>0</v>
      </c>
      <c r="R57" s="298">
        <f t="shared" si="102"/>
        <v>0</v>
      </c>
      <c r="S57" s="225">
        <f t="shared" si="102"/>
        <v>797</v>
      </c>
      <c r="T57" s="225">
        <f t="shared" si="102"/>
        <v>26</v>
      </c>
      <c r="U57" s="168">
        <v>0</v>
      </c>
      <c r="V57" s="298">
        <f t="shared" ref="V57" si="103">-V30</f>
        <v>0</v>
      </c>
      <c r="W57" s="240">
        <f t="shared" si="96"/>
        <v>0</v>
      </c>
      <c r="X57" s="168">
        <f t="shared" si="96"/>
        <v>0</v>
      </c>
      <c r="Y57" s="438">
        <v>0</v>
      </c>
      <c r="Z57" s="298">
        <f t="shared" si="97"/>
        <v>0</v>
      </c>
      <c r="AA57" s="168">
        <f>-AA30</f>
        <v>0</v>
      </c>
      <c r="AB57" s="438">
        <f>-AB30</f>
        <v>0</v>
      </c>
    </row>
    <row r="58" spans="1:28" ht="12" customHeight="1">
      <c r="A58" s="140" t="str">
        <f>A31</f>
        <v>Redemption of shares</v>
      </c>
      <c r="B58" s="298">
        <f t="shared" ref="B58:J58" si="104">-B31</f>
        <v>0</v>
      </c>
      <c r="C58" s="240">
        <f t="shared" si="104"/>
        <v>0</v>
      </c>
      <c r="D58" s="240">
        <f t="shared" si="104"/>
        <v>0</v>
      </c>
      <c r="E58" s="240">
        <f t="shared" si="104"/>
        <v>0</v>
      </c>
      <c r="F58" s="298">
        <f t="shared" si="104"/>
        <v>0</v>
      </c>
      <c r="G58" s="225">
        <f t="shared" si="104"/>
        <v>9705</v>
      </c>
      <c r="H58" s="240">
        <f t="shared" si="104"/>
        <v>0</v>
      </c>
      <c r="I58" s="240">
        <f t="shared" si="104"/>
        <v>0</v>
      </c>
      <c r="J58" s="298">
        <f t="shared" si="104"/>
        <v>0</v>
      </c>
      <c r="K58" s="240">
        <f t="shared" ref="K58:L58" si="105">-K31</f>
        <v>0</v>
      </c>
      <c r="L58" s="240">
        <f t="shared" si="105"/>
        <v>0</v>
      </c>
      <c r="M58" s="444">
        <f t="shared" ref="M58" si="106">-M31</f>
        <v>0</v>
      </c>
      <c r="N58" s="240">
        <f t="shared" ref="N58:O58" si="107">-N31</f>
        <v>0</v>
      </c>
      <c r="O58" s="240">
        <f t="shared" si="107"/>
        <v>0</v>
      </c>
      <c r="P58" s="240">
        <f t="shared" ref="P58:Q58" si="108">-P31</f>
        <v>0</v>
      </c>
      <c r="Q58" s="240">
        <f t="shared" si="108"/>
        <v>0</v>
      </c>
      <c r="R58" s="298">
        <f t="shared" ref="R58" si="109">-R31</f>
        <v>0</v>
      </c>
      <c r="S58" s="240">
        <f t="shared" ref="S58:V58" si="110">-S31</f>
        <v>0</v>
      </c>
      <c r="T58" s="240">
        <f t="shared" si="110"/>
        <v>0</v>
      </c>
      <c r="U58" s="240">
        <f t="shared" si="110"/>
        <v>0</v>
      </c>
      <c r="V58" s="298">
        <f t="shared" si="110"/>
        <v>0</v>
      </c>
      <c r="W58" s="240">
        <f t="shared" si="96"/>
        <v>9732</v>
      </c>
      <c r="X58" s="240">
        <f t="shared" si="96"/>
        <v>0</v>
      </c>
      <c r="Y58" s="444">
        <v>0</v>
      </c>
      <c r="Z58" s="298">
        <f>-Z31</f>
        <v>0</v>
      </c>
      <c r="AA58" s="240">
        <f t="shared" ref="AA58:AB58" si="111">-AA31</f>
        <v>0</v>
      </c>
      <c r="AB58" s="444">
        <f t="shared" si="111"/>
        <v>0</v>
      </c>
    </row>
    <row r="59" spans="1:28" ht="12" customHeight="1">
      <c r="A59" s="140" t="s">
        <v>333</v>
      </c>
      <c r="B59" s="298">
        <f t="shared" ref="B59:J59" si="112">-B28</f>
        <v>0</v>
      </c>
      <c r="C59" s="240">
        <f t="shared" si="112"/>
        <v>0</v>
      </c>
      <c r="D59" s="240">
        <f t="shared" si="112"/>
        <v>0</v>
      </c>
      <c r="E59" s="240">
        <f t="shared" si="112"/>
        <v>0</v>
      </c>
      <c r="F59" s="298">
        <f t="shared" si="112"/>
        <v>0</v>
      </c>
      <c r="G59" s="225">
        <f t="shared" si="112"/>
        <v>4002</v>
      </c>
      <c r="H59" s="240">
        <f t="shared" si="112"/>
        <v>0</v>
      </c>
      <c r="I59" s="240">
        <f>-I28</f>
        <v>0</v>
      </c>
      <c r="J59" s="298">
        <f t="shared" si="112"/>
        <v>0</v>
      </c>
      <c r="K59" s="240">
        <f t="shared" ref="K59:L59" si="113">-K28</f>
        <v>0</v>
      </c>
      <c r="L59" s="240">
        <f t="shared" si="113"/>
        <v>0</v>
      </c>
      <c r="M59" s="444">
        <f t="shared" ref="M59" si="114">-M28</f>
        <v>0</v>
      </c>
      <c r="N59" s="240">
        <f t="shared" ref="N59:O59" si="115">-N28</f>
        <v>0</v>
      </c>
      <c r="O59" s="240">
        <f t="shared" si="115"/>
        <v>0</v>
      </c>
      <c r="P59" s="240">
        <f t="shared" ref="P59:Q59" si="116">-P28</f>
        <v>0</v>
      </c>
      <c r="Q59" s="240">
        <f t="shared" si="116"/>
        <v>0</v>
      </c>
      <c r="R59" s="298">
        <f t="shared" ref="R59" si="117">-R28</f>
        <v>0</v>
      </c>
      <c r="S59" s="240">
        <f t="shared" ref="S59:V59" si="118">-S28</f>
        <v>0</v>
      </c>
      <c r="T59" s="240">
        <f t="shared" si="118"/>
        <v>0</v>
      </c>
      <c r="U59" s="240">
        <f t="shared" si="118"/>
        <v>0</v>
      </c>
      <c r="V59" s="298">
        <f t="shared" si="118"/>
        <v>0</v>
      </c>
      <c r="W59" s="240">
        <f>-W28</f>
        <v>0</v>
      </c>
      <c r="X59" s="240">
        <f>-X28</f>
        <v>0</v>
      </c>
      <c r="Y59" s="444">
        <v>0</v>
      </c>
      <c r="Z59" s="298">
        <f t="shared" ref="Z59" si="119">-Z28</f>
        <v>0</v>
      </c>
      <c r="AA59" s="240">
        <f t="shared" ref="AA59:AB59" si="120">-AA28</f>
        <v>0</v>
      </c>
      <c r="AB59" s="444">
        <f t="shared" si="120"/>
        <v>0</v>
      </c>
    </row>
    <row r="60" spans="1:28" ht="12" customHeight="1">
      <c r="A60" s="127" t="s">
        <v>150</v>
      </c>
      <c r="B60" s="189">
        <f t="shared" ref="B60:H60" si="121">-B22-B23</f>
        <v>61</v>
      </c>
      <c r="C60" s="188">
        <f t="shared" si="121"/>
        <v>124</v>
      </c>
      <c r="D60" s="188">
        <f t="shared" si="121"/>
        <v>325</v>
      </c>
      <c r="E60" s="188">
        <f t="shared" si="121"/>
        <v>-1550</v>
      </c>
      <c r="F60" s="189">
        <f t="shared" si="121"/>
        <v>669</v>
      </c>
      <c r="G60" s="188">
        <f t="shared" si="121"/>
        <v>-40</v>
      </c>
      <c r="H60" s="188">
        <f t="shared" si="121"/>
        <v>772</v>
      </c>
      <c r="I60" s="225">
        <f t="shared" ref="I60:M60" si="122">-I22-I23</f>
        <v>8</v>
      </c>
      <c r="J60" s="320">
        <f t="shared" si="122"/>
        <v>185</v>
      </c>
      <c r="K60" s="225">
        <f t="shared" si="122"/>
        <v>817</v>
      </c>
      <c r="L60" s="225">
        <f t="shared" si="122"/>
        <v>6525</v>
      </c>
      <c r="M60" s="353">
        <f t="shared" si="122"/>
        <v>179</v>
      </c>
      <c r="N60" s="225">
        <f t="shared" ref="N60:O60" si="123">-N22-N23</f>
        <v>4084</v>
      </c>
      <c r="O60" s="225">
        <f t="shared" si="123"/>
        <v>8714</v>
      </c>
      <c r="P60" s="225">
        <f t="shared" ref="P60:Q60" si="124">-P22-P23</f>
        <v>123</v>
      </c>
      <c r="Q60" s="225">
        <f t="shared" si="124"/>
        <v>662</v>
      </c>
      <c r="R60" s="320">
        <f t="shared" ref="R60" si="125">-R22-R23</f>
        <v>124</v>
      </c>
      <c r="S60" s="225">
        <f t="shared" ref="S60:T60" si="126">-S22-S23</f>
        <v>594</v>
      </c>
      <c r="T60" s="225">
        <f t="shared" si="126"/>
        <v>1591</v>
      </c>
      <c r="U60" s="225">
        <v>32</v>
      </c>
      <c r="V60" s="320">
        <f t="shared" ref="V60" si="127">-V22-V23</f>
        <v>226</v>
      </c>
      <c r="W60" s="225">
        <f t="shared" ref="W60" si="128">-W22-W23</f>
        <v>957</v>
      </c>
      <c r="X60" s="225">
        <f>-X22-X23</f>
        <v>8513</v>
      </c>
      <c r="Y60" s="353">
        <v>895</v>
      </c>
      <c r="Z60" s="320">
        <f t="shared" ref="Z60" si="129">-Z22-Z23</f>
        <v>564</v>
      </c>
      <c r="AA60" s="225">
        <f t="shared" ref="AA60:AB60" si="130">-AA22-AA23</f>
        <v>2644</v>
      </c>
      <c r="AB60" s="353">
        <f t="shared" si="130"/>
        <v>315</v>
      </c>
    </row>
    <row r="61" spans="1:28" ht="12" customHeight="1">
      <c r="A61" s="484" t="s">
        <v>389</v>
      </c>
      <c r="B61" s="240">
        <v>0</v>
      </c>
      <c r="C61" s="240">
        <v>0</v>
      </c>
      <c r="D61" s="240">
        <v>0</v>
      </c>
      <c r="E61" s="444">
        <v>0</v>
      </c>
      <c r="F61" s="240">
        <v>0</v>
      </c>
      <c r="G61" s="240">
        <v>0</v>
      </c>
      <c r="H61" s="240">
        <v>0</v>
      </c>
      <c r="I61" s="444">
        <v>0</v>
      </c>
      <c r="J61" s="240">
        <v>0</v>
      </c>
      <c r="K61" s="240">
        <v>0</v>
      </c>
      <c r="L61" s="240">
        <v>0</v>
      </c>
      <c r="M61" s="444">
        <v>0</v>
      </c>
      <c r="N61" s="240">
        <v>0</v>
      </c>
      <c r="O61" s="240">
        <v>0</v>
      </c>
      <c r="P61" s="240">
        <v>0</v>
      </c>
      <c r="Q61" s="240">
        <v>0</v>
      </c>
      <c r="R61" s="320">
        <v>547</v>
      </c>
      <c r="S61" s="240">
        <v>0</v>
      </c>
      <c r="T61" s="240">
        <v>0</v>
      </c>
      <c r="U61" s="240">
        <v>0</v>
      </c>
      <c r="V61" s="298">
        <v>0</v>
      </c>
      <c r="W61" s="240">
        <v>0</v>
      </c>
      <c r="X61" s="240">
        <v>0</v>
      </c>
      <c r="Y61" s="444">
        <v>0</v>
      </c>
      <c r="Z61" s="298">
        <v>0</v>
      </c>
      <c r="AA61" s="240">
        <v>0</v>
      </c>
      <c r="AB61" s="444"/>
    </row>
    <row r="62" spans="1:28" ht="12" customHeight="1">
      <c r="A62" s="127" t="s">
        <v>359</v>
      </c>
      <c r="B62" s="225">
        <v>360</v>
      </c>
      <c r="C62" s="225">
        <v>-798</v>
      </c>
      <c r="D62" s="225">
        <v>-825</v>
      </c>
      <c r="E62" s="225">
        <v>-153</v>
      </c>
      <c r="F62" s="320">
        <v>-835</v>
      </c>
      <c r="G62" s="225">
        <v>1071</v>
      </c>
      <c r="H62" s="351">
        <v>-296</v>
      </c>
      <c r="I62" s="225">
        <v>271</v>
      </c>
      <c r="J62" s="320">
        <v>83</v>
      </c>
      <c r="K62" s="225">
        <v>268</v>
      </c>
      <c r="L62" s="225">
        <v>22</v>
      </c>
      <c r="M62" s="353">
        <v>78</v>
      </c>
      <c r="N62" s="225">
        <v>-213</v>
      </c>
      <c r="O62" s="225">
        <v>178</v>
      </c>
      <c r="P62" s="225">
        <v>-336</v>
      </c>
      <c r="Q62" s="225">
        <v>-220</v>
      </c>
      <c r="R62" s="320">
        <v>-207</v>
      </c>
      <c r="S62" s="225">
        <v>54</v>
      </c>
      <c r="T62" s="225">
        <v>18</v>
      </c>
      <c r="U62" s="225">
        <v>-406</v>
      </c>
      <c r="V62" s="320">
        <v>110</v>
      </c>
      <c r="W62" s="225">
        <v>96</v>
      </c>
      <c r="X62" s="225">
        <v>-82</v>
      </c>
      <c r="Y62" s="353">
        <v>510</v>
      </c>
      <c r="Z62" s="320">
        <v>239</v>
      </c>
      <c r="AA62" s="225">
        <v>355</v>
      </c>
      <c r="AB62" s="353">
        <v>29</v>
      </c>
    </row>
    <row r="63" spans="1:28" ht="12" customHeight="1">
      <c r="A63" s="127" t="s">
        <v>195</v>
      </c>
      <c r="B63" s="168">
        <v>0</v>
      </c>
      <c r="C63" s="168">
        <v>0</v>
      </c>
      <c r="D63" s="168">
        <v>0</v>
      </c>
      <c r="E63" s="353">
        <v>-737</v>
      </c>
      <c r="F63" s="168">
        <v>0</v>
      </c>
      <c r="G63" s="168">
        <v>0</v>
      </c>
      <c r="H63" s="168">
        <v>0</v>
      </c>
      <c r="I63" s="168">
        <v>0</v>
      </c>
      <c r="J63" s="318">
        <v>0</v>
      </c>
      <c r="K63" s="168">
        <v>0</v>
      </c>
      <c r="L63" s="168">
        <v>0</v>
      </c>
      <c r="M63" s="438">
        <v>0</v>
      </c>
      <c r="N63" s="168">
        <v>0</v>
      </c>
      <c r="O63" s="168">
        <v>0</v>
      </c>
      <c r="P63" s="168">
        <v>0</v>
      </c>
      <c r="Q63" s="168">
        <v>0</v>
      </c>
      <c r="R63" s="318">
        <v>0</v>
      </c>
      <c r="S63" s="168">
        <v>0</v>
      </c>
      <c r="T63" s="168">
        <v>0</v>
      </c>
      <c r="U63" s="168">
        <v>0</v>
      </c>
      <c r="V63" s="318">
        <v>0</v>
      </c>
      <c r="W63" s="168">
        <v>0</v>
      </c>
      <c r="X63" s="168">
        <v>0</v>
      </c>
      <c r="Y63" s="438">
        <v>0</v>
      </c>
      <c r="Z63" s="318">
        <v>0</v>
      </c>
      <c r="AA63" s="168">
        <v>0</v>
      </c>
      <c r="AB63" s="438">
        <v>0</v>
      </c>
    </row>
    <row r="64" spans="1:28" ht="12" customHeight="1">
      <c r="A64" s="127" t="s">
        <v>182</v>
      </c>
      <c r="B64" s="168">
        <v>0</v>
      </c>
      <c r="C64" s="225">
        <v>655</v>
      </c>
      <c r="D64" s="168">
        <v>0</v>
      </c>
      <c r="E64" s="354">
        <v>0</v>
      </c>
      <c r="F64" s="168">
        <v>0</v>
      </c>
      <c r="G64" s="168">
        <v>0</v>
      </c>
      <c r="H64" s="352">
        <v>0</v>
      </c>
      <c r="I64" s="354">
        <v>0</v>
      </c>
      <c r="J64" s="391">
        <v>0</v>
      </c>
      <c r="K64" s="391">
        <v>0</v>
      </c>
      <c r="L64" s="391">
        <v>0</v>
      </c>
      <c r="M64" s="354">
        <v>0</v>
      </c>
      <c r="N64" s="391">
        <v>0</v>
      </c>
      <c r="O64" s="391">
        <v>0</v>
      </c>
      <c r="P64" s="391">
        <v>0</v>
      </c>
      <c r="Q64" s="391">
        <v>0</v>
      </c>
      <c r="R64" s="390">
        <v>0</v>
      </c>
      <c r="S64" s="391">
        <v>0</v>
      </c>
      <c r="T64" s="391">
        <v>0</v>
      </c>
      <c r="U64" s="391">
        <v>0</v>
      </c>
      <c r="V64" s="390">
        <v>0</v>
      </c>
      <c r="W64" s="391">
        <v>0</v>
      </c>
      <c r="X64" s="391">
        <v>0</v>
      </c>
      <c r="Y64" s="354">
        <v>0</v>
      </c>
      <c r="Z64" s="390">
        <v>0</v>
      </c>
      <c r="AA64" s="391">
        <v>0</v>
      </c>
      <c r="AB64" s="354">
        <v>0</v>
      </c>
    </row>
    <row r="65" spans="1:28" s="108" customFormat="1" ht="12" customHeight="1">
      <c r="A65" s="131" t="s">
        <v>68</v>
      </c>
      <c r="B65" s="299">
        <f t="shared" ref="B65:H65" si="131">SUM(B50:B64)</f>
        <v>3510</v>
      </c>
      <c r="C65" s="299">
        <f t="shared" si="131"/>
        <v>4838</v>
      </c>
      <c r="D65" s="299">
        <f t="shared" si="131"/>
        <v>5008</v>
      </c>
      <c r="E65" s="299">
        <f t="shared" si="131"/>
        <v>5500</v>
      </c>
      <c r="F65" s="321">
        <f t="shared" si="131"/>
        <v>2724</v>
      </c>
      <c r="G65" s="299">
        <f t="shared" si="131"/>
        <v>3066</v>
      </c>
      <c r="H65" s="299">
        <f t="shared" si="131"/>
        <v>3373</v>
      </c>
      <c r="I65" s="299">
        <f t="shared" ref="I65:M65" si="132">SUM(I50:I64)</f>
        <v>4970</v>
      </c>
      <c r="J65" s="321">
        <f t="shared" si="132"/>
        <v>2529</v>
      </c>
      <c r="K65" s="299">
        <f t="shared" si="132"/>
        <v>2369</v>
      </c>
      <c r="L65" s="299">
        <f t="shared" si="132"/>
        <v>4643</v>
      </c>
      <c r="M65" s="445">
        <f t="shared" si="132"/>
        <v>5084</v>
      </c>
      <c r="N65" s="299">
        <f t="shared" ref="N65:R65" si="133">SUM(N50:N64)</f>
        <v>3825</v>
      </c>
      <c r="O65" s="299">
        <f t="shared" si="133"/>
        <v>3483</v>
      </c>
      <c r="P65" s="299">
        <f t="shared" si="133"/>
        <v>5143</v>
      </c>
      <c r="Q65" s="299">
        <f t="shared" si="133"/>
        <v>6459</v>
      </c>
      <c r="R65" s="321">
        <f t="shared" si="133"/>
        <v>4321</v>
      </c>
      <c r="S65" s="299">
        <f>SUM(S50:S64)</f>
        <v>3743</v>
      </c>
      <c r="T65" s="299">
        <f t="shared" ref="T65:U65" si="134">SUM(T50:T64)</f>
        <v>4664</v>
      </c>
      <c r="U65" s="445">
        <f t="shared" si="134"/>
        <v>6650</v>
      </c>
      <c r="V65" s="321">
        <f t="shared" ref="V65:AB65" si="135">SUM(V50:V64)</f>
        <v>2400</v>
      </c>
      <c r="W65" s="299">
        <f t="shared" si="135"/>
        <v>3064</v>
      </c>
      <c r="X65" s="299">
        <f t="shared" si="135"/>
        <v>5705</v>
      </c>
      <c r="Y65" s="445">
        <f t="shared" si="135"/>
        <v>5930</v>
      </c>
      <c r="Z65" s="321">
        <f t="shared" si="135"/>
        <v>4948</v>
      </c>
      <c r="AA65" s="299">
        <f t="shared" ref="AA65" si="136">SUM(AA50:AA64)</f>
        <v>2864</v>
      </c>
      <c r="AB65" s="445">
        <f t="shared" si="135"/>
        <v>6581</v>
      </c>
    </row>
    <row r="66" spans="1:28" ht="12" customHeight="1">
      <c r="A66" s="220"/>
    </row>
    <row r="67" spans="1:28" ht="15">
      <c r="A67" s="349" t="s">
        <v>469</v>
      </c>
      <c r="B67" s="189"/>
      <c r="C67" s="188"/>
      <c r="D67" s="188"/>
      <c r="E67" s="188"/>
      <c r="F67" s="189"/>
      <c r="G67" s="188"/>
      <c r="H67" s="182"/>
      <c r="I67" s="188"/>
      <c r="J67" s="188"/>
      <c r="M67" s="188"/>
    </row>
    <row r="68" spans="1:28" ht="15">
      <c r="A68" s="349" t="s">
        <v>470</v>
      </c>
      <c r="I68" s="210"/>
      <c r="M68" s="210"/>
      <c r="Q68" s="210"/>
      <c r="U68" s="210"/>
      <c r="Y68" s="210"/>
    </row>
  </sheetData>
  <pageMargins left="0.70866141732283472" right="0.70866141732283472" top="0.74803149606299213" bottom="0.74803149606299213" header="0.31496062992125984" footer="0.31496062992125984"/>
  <pageSetup paperSize="9" scale="55"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59"/>
  <sheetViews>
    <sheetView showGridLines="0" zoomScale="80" zoomScaleNormal="80" workbookViewId="0"/>
  </sheetViews>
  <sheetFormatPr defaultColWidth="9.109375" defaultRowHeight="13.2" outlineLevelCol="1"/>
  <cols>
    <col min="1" max="1" width="38.109375" customWidth="1"/>
    <col min="2" max="3" width="9.44140625" style="104" hidden="1" customWidth="1" outlineLevel="1"/>
    <col min="4" max="4" width="0" style="2" hidden="1" customWidth="1" outlineLevel="1"/>
    <col min="5" max="5" width="0" hidden="1" customWidth="1" outlineLevel="1"/>
    <col min="6" max="6" width="9.109375" collapsed="1"/>
  </cols>
  <sheetData>
    <row r="1" spans="1:24">
      <c r="A1" s="112" t="s">
        <v>11</v>
      </c>
      <c r="B1" s="77"/>
      <c r="C1" s="77"/>
      <c r="D1" s="77"/>
      <c r="E1" s="112"/>
      <c r="F1" s="77"/>
      <c r="G1" s="77"/>
      <c r="H1" s="77"/>
      <c r="I1" s="77"/>
      <c r="J1" s="461"/>
      <c r="K1" s="77"/>
      <c r="L1" s="77"/>
      <c r="M1" s="77"/>
      <c r="N1" s="461"/>
      <c r="O1" s="77"/>
      <c r="P1" s="77"/>
      <c r="Q1" s="378"/>
      <c r="R1" s="461"/>
      <c r="S1" s="77"/>
      <c r="T1" s="77"/>
      <c r="U1" s="378"/>
      <c r="V1" s="651"/>
      <c r="W1" s="77"/>
      <c r="X1" s="378"/>
    </row>
    <row r="2" spans="1:24">
      <c r="A2" s="112" t="s">
        <v>173</v>
      </c>
      <c r="B2" s="77"/>
      <c r="C2" s="77"/>
      <c r="D2" s="77"/>
      <c r="E2" s="112"/>
      <c r="F2" s="77"/>
      <c r="G2" s="77"/>
      <c r="H2" s="77"/>
      <c r="I2" s="77"/>
      <c r="J2" s="461"/>
      <c r="K2" s="77"/>
      <c r="L2" s="77"/>
      <c r="M2" s="77"/>
      <c r="N2" s="461"/>
      <c r="O2" s="77"/>
      <c r="P2" s="77"/>
      <c r="Q2" s="378"/>
      <c r="R2" s="461"/>
      <c r="S2" s="77"/>
      <c r="T2" s="77"/>
      <c r="U2" s="378"/>
      <c r="V2" s="651"/>
      <c r="W2" s="77"/>
      <c r="X2" s="378"/>
    </row>
    <row r="3" spans="1:24">
      <c r="A3" s="112" t="s">
        <v>39</v>
      </c>
      <c r="B3" s="116">
        <v>2018</v>
      </c>
      <c r="C3" s="116"/>
      <c r="D3" s="116"/>
      <c r="E3" s="112"/>
      <c r="F3" s="116">
        <v>2019</v>
      </c>
      <c r="G3" s="116"/>
      <c r="H3" s="116"/>
      <c r="I3" s="116"/>
      <c r="J3" s="462">
        <v>2020</v>
      </c>
      <c r="K3" s="116"/>
      <c r="L3" s="116"/>
      <c r="M3" s="116"/>
      <c r="N3" s="462">
        <v>2021</v>
      </c>
      <c r="O3" s="116"/>
      <c r="P3" s="116"/>
      <c r="Q3" s="379"/>
      <c r="R3" s="462">
        <v>2022</v>
      </c>
      <c r="S3" s="116"/>
      <c r="T3" s="116"/>
      <c r="U3" s="379"/>
      <c r="V3" s="652">
        <v>2023</v>
      </c>
      <c r="W3" s="116"/>
      <c r="X3" s="379"/>
    </row>
    <row r="4" spans="1:24">
      <c r="A4" s="113" t="s">
        <v>0</v>
      </c>
      <c r="B4" s="115" t="s">
        <v>9</v>
      </c>
      <c r="C4" s="115" t="s">
        <v>8</v>
      </c>
      <c r="D4" s="115" t="s">
        <v>7</v>
      </c>
      <c r="E4" s="249" t="s">
        <v>10</v>
      </c>
      <c r="F4" s="115" t="s">
        <v>9</v>
      </c>
      <c r="G4" s="115" t="s">
        <v>8</v>
      </c>
      <c r="H4" s="115" t="s">
        <v>7</v>
      </c>
      <c r="I4" s="115" t="s">
        <v>10</v>
      </c>
      <c r="J4" s="463" t="s">
        <v>9</v>
      </c>
      <c r="K4" s="115" t="s">
        <v>8</v>
      </c>
      <c r="L4" s="115" t="s">
        <v>7</v>
      </c>
      <c r="M4" s="115" t="s">
        <v>10</v>
      </c>
      <c r="N4" s="463" t="s">
        <v>9</v>
      </c>
      <c r="O4" s="115" t="s">
        <v>8</v>
      </c>
      <c r="P4" s="115" t="s">
        <v>7</v>
      </c>
      <c r="Q4" s="249" t="s">
        <v>10</v>
      </c>
      <c r="R4" s="463" t="s">
        <v>9</v>
      </c>
      <c r="S4" s="115" t="s">
        <v>8</v>
      </c>
      <c r="T4" s="115" t="s">
        <v>7</v>
      </c>
      <c r="U4" s="249" t="s">
        <v>10</v>
      </c>
      <c r="V4" s="117" t="s">
        <v>9</v>
      </c>
      <c r="W4" s="115" t="s">
        <v>8</v>
      </c>
      <c r="X4" s="249" t="s">
        <v>7</v>
      </c>
    </row>
    <row r="5" spans="1:24" s="1" customFormat="1">
      <c r="A5" s="114" t="s">
        <v>142</v>
      </c>
      <c r="B5" s="294">
        <v>1</v>
      </c>
      <c r="C5" s="294">
        <v>1</v>
      </c>
      <c r="D5" s="294">
        <v>0</v>
      </c>
      <c r="E5" s="374">
        <v>0</v>
      </c>
      <c r="F5" s="294">
        <v>0</v>
      </c>
      <c r="G5" s="294">
        <v>0</v>
      </c>
      <c r="H5" s="294">
        <v>3</v>
      </c>
      <c r="I5" s="294">
        <v>3</v>
      </c>
      <c r="J5" s="464">
        <v>4</v>
      </c>
      <c r="K5" s="294">
        <v>2</v>
      </c>
      <c r="L5" s="294">
        <v>3</v>
      </c>
      <c r="M5" s="294">
        <v>2</v>
      </c>
      <c r="N5" s="464">
        <v>3</v>
      </c>
      <c r="O5" s="294">
        <v>3</v>
      </c>
      <c r="P5" s="294">
        <v>2</v>
      </c>
      <c r="Q5" s="374">
        <v>2</v>
      </c>
      <c r="R5" s="464">
        <v>1</v>
      </c>
      <c r="S5" s="294">
        <v>1</v>
      </c>
      <c r="T5" s="294">
        <v>4</v>
      </c>
      <c r="U5" s="374">
        <v>5</v>
      </c>
      <c r="V5" s="295">
        <v>6</v>
      </c>
      <c r="W5" s="294">
        <v>7</v>
      </c>
      <c r="X5" s="374">
        <v>4</v>
      </c>
    </row>
    <row r="6" spans="1:24">
      <c r="A6" s="114" t="s">
        <v>141</v>
      </c>
      <c r="B6" s="294">
        <v>-4</v>
      </c>
      <c r="C6" s="294">
        <v>2</v>
      </c>
      <c r="D6" s="294">
        <v>7</v>
      </c>
      <c r="E6" s="374">
        <v>5</v>
      </c>
      <c r="F6" s="294">
        <v>7</v>
      </c>
      <c r="G6" s="294">
        <v>4</v>
      </c>
      <c r="H6" s="294">
        <v>7</v>
      </c>
      <c r="I6" s="294">
        <v>4</v>
      </c>
      <c r="J6" s="464">
        <v>3</v>
      </c>
      <c r="K6" s="294">
        <v>-1</v>
      </c>
      <c r="L6" s="294">
        <v>-8</v>
      </c>
      <c r="M6" s="294">
        <v>-8</v>
      </c>
      <c r="N6" s="464">
        <v>-12</v>
      </c>
      <c r="O6" s="294">
        <v>-12</v>
      </c>
      <c r="P6" s="294">
        <v>-2</v>
      </c>
      <c r="Q6" s="374">
        <v>2</v>
      </c>
      <c r="R6" s="464">
        <v>9</v>
      </c>
      <c r="S6" s="294">
        <v>12</v>
      </c>
      <c r="T6" s="294">
        <v>13</v>
      </c>
      <c r="U6" s="374">
        <v>10</v>
      </c>
      <c r="V6" s="295">
        <v>7</v>
      </c>
      <c r="W6" s="294">
        <v>4</v>
      </c>
      <c r="X6" s="374">
        <v>2</v>
      </c>
    </row>
    <row r="7" spans="1:24">
      <c r="A7" s="114" t="s">
        <v>342</v>
      </c>
      <c r="B7" s="294">
        <v>9</v>
      </c>
      <c r="C7" s="294">
        <v>10</v>
      </c>
      <c r="D7" s="294">
        <v>-1</v>
      </c>
      <c r="E7" s="374">
        <v>1</v>
      </c>
      <c r="F7" s="294">
        <v>1</v>
      </c>
      <c r="G7" s="294">
        <v>2</v>
      </c>
      <c r="H7" s="294">
        <v>6</v>
      </c>
      <c r="I7" s="294">
        <v>1</v>
      </c>
      <c r="J7" s="464">
        <v>-2</v>
      </c>
      <c r="K7" s="294">
        <v>-17</v>
      </c>
      <c r="L7" s="294">
        <v>-6</v>
      </c>
      <c r="M7" s="294">
        <v>7</v>
      </c>
      <c r="N7" s="464">
        <v>18</v>
      </c>
      <c r="O7" s="294">
        <v>54</v>
      </c>
      <c r="P7" s="294">
        <v>36</v>
      </c>
      <c r="Q7" s="374">
        <v>26</v>
      </c>
      <c r="R7" s="464">
        <v>23</v>
      </c>
      <c r="S7" s="294">
        <v>13</v>
      </c>
      <c r="T7" s="294">
        <v>6</v>
      </c>
      <c r="U7" s="374">
        <v>-7</v>
      </c>
      <c r="V7" s="295">
        <v>5</v>
      </c>
      <c r="W7" s="294">
        <v>-5</v>
      </c>
      <c r="X7" s="374">
        <v>-1</v>
      </c>
    </row>
    <row r="8" spans="1:24">
      <c r="A8" s="114" t="s">
        <v>143</v>
      </c>
      <c r="B8" s="295">
        <f t="shared" ref="B8:H8" si="0">SUM(B5:B7)</f>
        <v>6</v>
      </c>
      <c r="C8" s="294">
        <f t="shared" si="0"/>
        <v>13</v>
      </c>
      <c r="D8" s="294">
        <f t="shared" si="0"/>
        <v>6</v>
      </c>
      <c r="E8" s="374">
        <f t="shared" si="0"/>
        <v>6</v>
      </c>
      <c r="F8" s="295">
        <f t="shared" si="0"/>
        <v>8</v>
      </c>
      <c r="G8" s="201">
        <f t="shared" ref="G8" si="1">SUM(G5:G7)</f>
        <v>6</v>
      </c>
      <c r="H8" s="201">
        <f t="shared" si="0"/>
        <v>16</v>
      </c>
      <c r="I8" s="201">
        <f t="shared" ref="I8:K8" si="2">SUM(I5:I7)</f>
        <v>8</v>
      </c>
      <c r="J8" s="464">
        <v>5</v>
      </c>
      <c r="K8" s="201">
        <f t="shared" si="2"/>
        <v>-16</v>
      </c>
      <c r="L8" s="201">
        <f t="shared" ref="L8:M8" si="3">SUM(L5:L7)</f>
        <v>-11</v>
      </c>
      <c r="M8" s="201">
        <f t="shared" si="3"/>
        <v>1</v>
      </c>
      <c r="N8" s="464">
        <f t="shared" ref="N8" si="4">SUM(N5:N7)</f>
        <v>9</v>
      </c>
      <c r="O8" s="201">
        <f t="shared" ref="O8:Q8" si="5">SUM(O5:O7)</f>
        <v>45</v>
      </c>
      <c r="P8" s="201">
        <f t="shared" si="5"/>
        <v>36</v>
      </c>
      <c r="Q8" s="375">
        <f t="shared" si="5"/>
        <v>30</v>
      </c>
      <c r="R8" s="464">
        <f t="shared" ref="R8" si="6">SUM(R5:R7)</f>
        <v>33</v>
      </c>
      <c r="S8" s="294">
        <v>26</v>
      </c>
      <c r="T8" s="201">
        <v>23</v>
      </c>
      <c r="U8" s="375">
        <v>8</v>
      </c>
      <c r="V8" s="295">
        <v>18</v>
      </c>
      <c r="W8" s="201">
        <v>6</v>
      </c>
      <c r="X8" s="374">
        <v>5</v>
      </c>
    </row>
    <row r="9" spans="1:24">
      <c r="A9" s="113" t="s">
        <v>2</v>
      </c>
      <c r="B9" s="115" t="str">
        <f>+B$4</f>
        <v>Q1</v>
      </c>
      <c r="C9" s="115" t="str">
        <f>+C$4</f>
        <v>Q2</v>
      </c>
      <c r="D9" s="115" t="str">
        <f>+D$4</f>
        <v>Q3</v>
      </c>
      <c r="E9" s="249" t="str">
        <f>+E$4</f>
        <v>Q4</v>
      </c>
      <c r="F9" s="115" t="str">
        <f t="shared" ref="F9:K9" si="7">+F4</f>
        <v>Q1</v>
      </c>
      <c r="G9" s="115" t="str">
        <f t="shared" si="7"/>
        <v>Q2</v>
      </c>
      <c r="H9" s="115" t="str">
        <f t="shared" si="7"/>
        <v>Q3</v>
      </c>
      <c r="I9" s="115" t="str">
        <f t="shared" si="7"/>
        <v>Q4</v>
      </c>
      <c r="J9" s="463" t="str">
        <f t="shared" si="7"/>
        <v>Q1</v>
      </c>
      <c r="K9" s="115" t="str">
        <f t="shared" si="7"/>
        <v>Q2</v>
      </c>
      <c r="L9" s="115" t="str">
        <f t="shared" ref="L9:M9" si="8">+L4</f>
        <v>Q3</v>
      </c>
      <c r="M9" s="115" t="str">
        <f t="shared" si="8"/>
        <v>Q4</v>
      </c>
      <c r="N9" s="463" t="str">
        <f t="shared" ref="N9" si="9">+N4</f>
        <v>Q1</v>
      </c>
      <c r="O9" s="115" t="str">
        <f t="shared" ref="O9:Q9" si="10">+O4</f>
        <v>Q2</v>
      </c>
      <c r="P9" s="115" t="str">
        <f t="shared" si="10"/>
        <v>Q3</v>
      </c>
      <c r="Q9" s="249" t="str">
        <f t="shared" si="10"/>
        <v>Q4</v>
      </c>
      <c r="R9" s="463" t="str">
        <f t="shared" ref="R9" si="11">+R4</f>
        <v>Q1</v>
      </c>
      <c r="S9" s="115" t="s">
        <v>8</v>
      </c>
      <c r="T9" s="115" t="str">
        <f>T4</f>
        <v>Q3</v>
      </c>
      <c r="U9" s="249" t="str">
        <f>U4</f>
        <v>Q4</v>
      </c>
      <c r="V9" s="117" t="str">
        <f t="shared" ref="V9" si="12">+V4</f>
        <v>Q1</v>
      </c>
      <c r="W9" s="115" t="s">
        <v>8</v>
      </c>
      <c r="X9" s="249" t="s">
        <v>7</v>
      </c>
    </row>
    <row r="10" spans="1:24">
      <c r="A10" s="114" t="s">
        <v>142</v>
      </c>
      <c r="B10" s="201">
        <v>1</v>
      </c>
      <c r="C10" s="201">
        <v>1</v>
      </c>
      <c r="D10" s="201">
        <v>0</v>
      </c>
      <c r="E10" s="375">
        <v>0</v>
      </c>
      <c r="F10" s="201">
        <v>1</v>
      </c>
      <c r="G10" s="201">
        <v>1</v>
      </c>
      <c r="H10" s="201">
        <v>1</v>
      </c>
      <c r="I10" s="201">
        <v>2</v>
      </c>
      <c r="J10" s="465">
        <v>2</v>
      </c>
      <c r="K10" s="201">
        <v>1</v>
      </c>
      <c r="L10" s="201">
        <v>0</v>
      </c>
      <c r="M10" s="201">
        <v>0</v>
      </c>
      <c r="N10" s="465">
        <v>0</v>
      </c>
      <c r="O10" s="201">
        <v>1</v>
      </c>
      <c r="P10" s="201">
        <v>3</v>
      </c>
      <c r="Q10" s="375">
        <v>2</v>
      </c>
      <c r="R10" s="465">
        <v>1</v>
      </c>
      <c r="S10" s="201">
        <v>1</v>
      </c>
      <c r="T10" s="201">
        <v>1</v>
      </c>
      <c r="U10" s="375">
        <v>3</v>
      </c>
      <c r="V10" s="653">
        <v>3</v>
      </c>
      <c r="W10" s="201">
        <v>3</v>
      </c>
      <c r="X10" s="375">
        <v>2</v>
      </c>
    </row>
    <row r="11" spans="1:24">
      <c r="A11" s="114" t="s">
        <v>141</v>
      </c>
      <c r="B11" s="201">
        <v>-4</v>
      </c>
      <c r="C11" s="201">
        <v>3</v>
      </c>
      <c r="D11" s="201">
        <v>6</v>
      </c>
      <c r="E11" s="375">
        <v>4</v>
      </c>
      <c r="F11" s="201">
        <v>6</v>
      </c>
      <c r="G11" s="201">
        <v>4</v>
      </c>
      <c r="H11" s="201">
        <v>7</v>
      </c>
      <c r="I11" s="201">
        <v>4</v>
      </c>
      <c r="J11" s="465">
        <v>3</v>
      </c>
      <c r="K11" s="201">
        <v>-2</v>
      </c>
      <c r="L11" s="201">
        <v>-8</v>
      </c>
      <c r="M11" s="201">
        <v>-8</v>
      </c>
      <c r="N11" s="465">
        <v>-11</v>
      </c>
      <c r="O11" s="201">
        <v>-10</v>
      </c>
      <c r="P11" s="201">
        <v>-1</v>
      </c>
      <c r="Q11" s="375">
        <v>1</v>
      </c>
      <c r="R11" s="465">
        <v>8</v>
      </c>
      <c r="S11" s="201">
        <v>11</v>
      </c>
      <c r="T11" s="201">
        <v>14</v>
      </c>
      <c r="U11" s="375">
        <v>11</v>
      </c>
      <c r="V11" s="653">
        <v>7</v>
      </c>
      <c r="W11" s="201">
        <v>5</v>
      </c>
      <c r="X11" s="375">
        <v>2</v>
      </c>
    </row>
    <row r="12" spans="1:24">
      <c r="A12" s="114" t="s">
        <v>342</v>
      </c>
      <c r="B12" s="201">
        <v>13</v>
      </c>
      <c r="C12" s="201">
        <v>12</v>
      </c>
      <c r="D12" s="201">
        <v>4</v>
      </c>
      <c r="E12" s="375">
        <v>7</v>
      </c>
      <c r="F12" s="201">
        <v>5</v>
      </c>
      <c r="G12" s="201">
        <v>3</v>
      </c>
      <c r="H12" s="201">
        <v>7</v>
      </c>
      <c r="I12" s="201">
        <v>3</v>
      </c>
      <c r="J12" s="465">
        <v>-3</v>
      </c>
      <c r="K12" s="201">
        <v>-13</v>
      </c>
      <c r="L12" s="201">
        <v>-2</v>
      </c>
      <c r="M12" s="201">
        <v>5</v>
      </c>
      <c r="N12" s="465">
        <v>13</v>
      </c>
      <c r="O12" s="201">
        <v>37</v>
      </c>
      <c r="P12" s="201">
        <v>18</v>
      </c>
      <c r="Q12" s="375">
        <v>14</v>
      </c>
      <c r="R12" s="465">
        <v>20</v>
      </c>
      <c r="S12" s="201">
        <v>14</v>
      </c>
      <c r="T12" s="201">
        <v>21</v>
      </c>
      <c r="U12" s="375">
        <v>3</v>
      </c>
      <c r="V12" s="653">
        <v>19</v>
      </c>
      <c r="W12" s="201">
        <v>4</v>
      </c>
      <c r="X12" s="375">
        <v>4</v>
      </c>
    </row>
    <row r="13" spans="1:24">
      <c r="A13" s="114" t="s">
        <v>143</v>
      </c>
      <c r="B13" s="201">
        <f t="shared" ref="B13:H13" si="13">SUM(B10:B12)</f>
        <v>10</v>
      </c>
      <c r="C13" s="201">
        <f t="shared" si="13"/>
        <v>16</v>
      </c>
      <c r="D13" s="201">
        <f t="shared" si="13"/>
        <v>10</v>
      </c>
      <c r="E13" s="375">
        <f t="shared" si="13"/>
        <v>11</v>
      </c>
      <c r="F13" s="201">
        <f t="shared" si="13"/>
        <v>12</v>
      </c>
      <c r="G13" s="201">
        <f t="shared" ref="G13" si="14">SUM(G10:G12)</f>
        <v>8</v>
      </c>
      <c r="H13" s="201">
        <f t="shared" si="13"/>
        <v>15</v>
      </c>
      <c r="I13" s="201">
        <f t="shared" ref="I13" si="15">SUM(I10:I12)</f>
        <v>9</v>
      </c>
      <c r="J13" s="465">
        <v>2</v>
      </c>
      <c r="K13" s="201">
        <f t="shared" ref="K13:M13" si="16">SUM(K10:K12)</f>
        <v>-14</v>
      </c>
      <c r="L13" s="201">
        <f t="shared" ref="L13" si="17">SUM(L10:L12)</f>
        <v>-10</v>
      </c>
      <c r="M13" s="201">
        <f t="shared" si="16"/>
        <v>-3</v>
      </c>
      <c r="N13" s="465">
        <f t="shared" ref="N13" si="18">SUM(N10:N12)</f>
        <v>2</v>
      </c>
      <c r="O13" s="201">
        <f t="shared" ref="O13:Q13" si="19">SUM(O10:O12)</f>
        <v>28</v>
      </c>
      <c r="P13" s="201">
        <f t="shared" si="19"/>
        <v>20</v>
      </c>
      <c r="Q13" s="375">
        <f t="shared" si="19"/>
        <v>17</v>
      </c>
      <c r="R13" s="465">
        <f t="shared" ref="R13" si="20">SUM(R10:R12)</f>
        <v>29</v>
      </c>
      <c r="S13" s="201">
        <v>26</v>
      </c>
      <c r="T13" s="201">
        <v>36</v>
      </c>
      <c r="U13" s="375">
        <v>17</v>
      </c>
      <c r="V13" s="653">
        <v>29</v>
      </c>
      <c r="W13" s="201">
        <v>12</v>
      </c>
      <c r="X13" s="375">
        <v>8</v>
      </c>
    </row>
    <row r="14" spans="1:24">
      <c r="A14" s="113" t="s">
        <v>191</v>
      </c>
      <c r="B14" s="115" t="str">
        <f>+B$4</f>
        <v>Q1</v>
      </c>
      <c r="C14" s="115" t="str">
        <f>+C$4</f>
        <v>Q2</v>
      </c>
      <c r="D14" s="115" t="str">
        <f>+D$4</f>
        <v>Q3</v>
      </c>
      <c r="E14" s="249" t="str">
        <f>+E$4</f>
        <v>Q4</v>
      </c>
      <c r="F14" s="115" t="str">
        <f t="shared" ref="F14:K14" si="21">+F9</f>
        <v>Q1</v>
      </c>
      <c r="G14" s="115" t="str">
        <f t="shared" si="21"/>
        <v>Q2</v>
      </c>
      <c r="H14" s="115" t="str">
        <f t="shared" si="21"/>
        <v>Q3</v>
      </c>
      <c r="I14" s="115" t="str">
        <f t="shared" si="21"/>
        <v>Q4</v>
      </c>
      <c r="J14" s="463" t="str">
        <f t="shared" si="21"/>
        <v>Q1</v>
      </c>
      <c r="K14" s="115" t="str">
        <f t="shared" si="21"/>
        <v>Q2</v>
      </c>
      <c r="L14" s="115" t="str">
        <f t="shared" ref="L14:M14" si="22">+L9</f>
        <v>Q3</v>
      </c>
      <c r="M14" s="115" t="str">
        <f t="shared" si="22"/>
        <v>Q4</v>
      </c>
      <c r="N14" s="463" t="str">
        <f t="shared" ref="N14" si="23">+N9</f>
        <v>Q1</v>
      </c>
      <c r="O14" s="115" t="str">
        <f t="shared" ref="O14:Q14" si="24">+O9</f>
        <v>Q2</v>
      </c>
      <c r="P14" s="115" t="str">
        <f t="shared" si="24"/>
        <v>Q3</v>
      </c>
      <c r="Q14" s="249" t="str">
        <f t="shared" si="24"/>
        <v>Q4</v>
      </c>
      <c r="R14" s="463" t="str">
        <f t="shared" ref="R14" si="25">+R9</f>
        <v>Q1</v>
      </c>
      <c r="S14" s="115" t="s">
        <v>8</v>
      </c>
      <c r="T14" s="115" t="str">
        <f>T4</f>
        <v>Q3</v>
      </c>
      <c r="U14" s="249" t="str">
        <f>U4</f>
        <v>Q4</v>
      </c>
      <c r="V14" s="117" t="str">
        <f t="shared" ref="V14" si="26">+V9</f>
        <v>Q1</v>
      </c>
      <c r="W14" s="115" t="s">
        <v>8</v>
      </c>
      <c r="X14" s="249" t="s">
        <v>7</v>
      </c>
    </row>
    <row r="15" spans="1:24">
      <c r="A15" s="114" t="s">
        <v>142</v>
      </c>
      <c r="B15" s="201">
        <v>2</v>
      </c>
      <c r="C15" s="201">
        <v>2</v>
      </c>
      <c r="D15" s="201">
        <v>2</v>
      </c>
      <c r="E15" s="375">
        <v>2</v>
      </c>
      <c r="F15" s="201">
        <v>0</v>
      </c>
      <c r="G15" s="201">
        <v>0</v>
      </c>
      <c r="H15" s="201">
        <v>7</v>
      </c>
      <c r="I15" s="201">
        <v>7</v>
      </c>
      <c r="J15" s="465">
        <v>7</v>
      </c>
      <c r="K15" s="201">
        <v>7</v>
      </c>
      <c r="L15" s="201">
        <v>0</v>
      </c>
      <c r="M15" s="201">
        <v>0</v>
      </c>
      <c r="N15" s="465">
        <v>1</v>
      </c>
      <c r="O15" s="201">
        <v>1</v>
      </c>
      <c r="P15" s="201">
        <v>1</v>
      </c>
      <c r="Q15" s="375">
        <v>0</v>
      </c>
      <c r="R15" s="465">
        <v>0</v>
      </c>
      <c r="S15" s="201">
        <v>1</v>
      </c>
      <c r="T15" s="201">
        <v>3</v>
      </c>
      <c r="U15" s="375">
        <v>2</v>
      </c>
      <c r="V15" s="653">
        <v>3</v>
      </c>
      <c r="W15" s="201">
        <v>5</v>
      </c>
      <c r="X15" s="375">
        <v>3</v>
      </c>
    </row>
    <row r="16" spans="1:24">
      <c r="A16" s="114" t="s">
        <v>141</v>
      </c>
      <c r="B16" s="201">
        <v>-5</v>
      </c>
      <c r="C16" s="201">
        <v>2</v>
      </c>
      <c r="D16" s="201">
        <v>9</v>
      </c>
      <c r="E16" s="375">
        <v>6</v>
      </c>
      <c r="F16" s="201">
        <v>8</v>
      </c>
      <c r="G16" s="201">
        <v>4</v>
      </c>
      <c r="H16" s="201">
        <v>9</v>
      </c>
      <c r="I16" s="201">
        <v>5</v>
      </c>
      <c r="J16" s="465">
        <v>5</v>
      </c>
      <c r="K16" s="201">
        <v>0</v>
      </c>
      <c r="L16" s="201">
        <v>-6</v>
      </c>
      <c r="M16" s="201">
        <v>-7</v>
      </c>
      <c r="N16" s="465">
        <v>-15</v>
      </c>
      <c r="O16" s="201">
        <v>-17</v>
      </c>
      <c r="P16" s="201">
        <v>-6</v>
      </c>
      <c r="Q16" s="375">
        <v>3</v>
      </c>
      <c r="R16" s="465">
        <v>11</v>
      </c>
      <c r="S16" s="201">
        <v>13</v>
      </c>
      <c r="T16" s="201">
        <v>11</v>
      </c>
      <c r="U16" s="375">
        <v>9</v>
      </c>
      <c r="V16" s="653">
        <v>6</v>
      </c>
      <c r="W16" s="201">
        <v>4</v>
      </c>
      <c r="X16" s="375">
        <v>2</v>
      </c>
    </row>
    <row r="17" spans="1:24">
      <c r="A17" s="114" t="s">
        <v>342</v>
      </c>
      <c r="B17" s="201">
        <v>2</v>
      </c>
      <c r="C17" s="201">
        <v>8</v>
      </c>
      <c r="D17" s="201">
        <v>-19</v>
      </c>
      <c r="E17" s="375">
        <v>-17</v>
      </c>
      <c r="F17" s="201">
        <v>-13</v>
      </c>
      <c r="G17" s="201">
        <v>-7</v>
      </c>
      <c r="H17" s="201">
        <v>21</v>
      </c>
      <c r="I17" s="201">
        <v>9</v>
      </c>
      <c r="J17" s="465">
        <v>13</v>
      </c>
      <c r="K17" s="201">
        <v>-2</v>
      </c>
      <c r="L17" s="201">
        <v>-6</v>
      </c>
      <c r="M17" s="201">
        <v>19</v>
      </c>
      <c r="N17" s="465">
        <v>38</v>
      </c>
      <c r="O17" s="201">
        <v>76</v>
      </c>
      <c r="P17" s="201">
        <v>93</v>
      </c>
      <c r="Q17" s="375">
        <v>51</v>
      </c>
      <c r="R17" s="465">
        <v>20</v>
      </c>
      <c r="S17" s="201">
        <v>11</v>
      </c>
      <c r="T17" s="201">
        <v>-23</v>
      </c>
      <c r="U17" s="375">
        <v>-33</v>
      </c>
      <c r="V17" s="653">
        <v>-27</v>
      </c>
      <c r="W17" s="201">
        <v>-28</v>
      </c>
      <c r="X17" s="375">
        <v>-15</v>
      </c>
    </row>
    <row r="18" spans="1:24">
      <c r="A18" s="114" t="s">
        <v>143</v>
      </c>
      <c r="B18" s="201">
        <f t="shared" ref="B18:H18" si="27">SUM(B15:B17)</f>
        <v>-1</v>
      </c>
      <c r="C18" s="201">
        <f t="shared" si="27"/>
        <v>12</v>
      </c>
      <c r="D18" s="201">
        <f t="shared" si="27"/>
        <v>-8</v>
      </c>
      <c r="E18" s="375">
        <f t="shared" si="27"/>
        <v>-9</v>
      </c>
      <c r="F18" s="201">
        <f t="shared" si="27"/>
        <v>-5</v>
      </c>
      <c r="G18" s="201">
        <f t="shared" ref="G18" si="28">SUM(G15:G17)</f>
        <v>-3</v>
      </c>
      <c r="H18" s="201">
        <f t="shared" si="27"/>
        <v>37</v>
      </c>
      <c r="I18" s="201">
        <f t="shared" ref="I18" si="29">SUM(I15:I17)</f>
        <v>21</v>
      </c>
      <c r="J18" s="465">
        <v>25</v>
      </c>
      <c r="K18" s="201">
        <f t="shared" ref="K18:M18" si="30">SUM(K15:K17)</f>
        <v>5</v>
      </c>
      <c r="L18" s="201">
        <f t="shared" ref="L18" si="31">SUM(L15:L17)</f>
        <v>-12</v>
      </c>
      <c r="M18" s="201">
        <f t="shared" si="30"/>
        <v>12</v>
      </c>
      <c r="N18" s="465">
        <f t="shared" ref="N18" si="32">SUM(N15:N17)</f>
        <v>24</v>
      </c>
      <c r="O18" s="201">
        <f t="shared" ref="O18:Q18" si="33">SUM(O15:O17)</f>
        <v>60</v>
      </c>
      <c r="P18" s="201">
        <f t="shared" si="33"/>
        <v>88</v>
      </c>
      <c r="Q18" s="375">
        <f t="shared" si="33"/>
        <v>54</v>
      </c>
      <c r="R18" s="465">
        <f t="shared" ref="R18" si="34">SUM(R15:R17)</f>
        <v>31</v>
      </c>
      <c r="S18" s="201">
        <v>25</v>
      </c>
      <c r="T18" s="201">
        <v>-9</v>
      </c>
      <c r="U18" s="375">
        <v>-22</v>
      </c>
      <c r="V18" s="653">
        <v>-18</v>
      </c>
      <c r="W18" s="201">
        <v>-19</v>
      </c>
      <c r="X18" s="375">
        <v>-10</v>
      </c>
    </row>
    <row r="19" spans="1:24">
      <c r="A19" s="113" t="s">
        <v>3</v>
      </c>
      <c r="B19" s="115" t="str">
        <f>+B$4</f>
        <v>Q1</v>
      </c>
      <c r="C19" s="115" t="str">
        <f>+C$4</f>
        <v>Q2</v>
      </c>
      <c r="D19" s="115" t="str">
        <f>+D$4</f>
        <v>Q3</v>
      </c>
      <c r="E19" s="249" t="str">
        <f>+E$4</f>
        <v>Q4</v>
      </c>
      <c r="F19" s="115" t="str">
        <f t="shared" ref="F19:K19" si="35">+F14</f>
        <v>Q1</v>
      </c>
      <c r="G19" s="115" t="str">
        <f t="shared" si="35"/>
        <v>Q2</v>
      </c>
      <c r="H19" s="115" t="str">
        <f t="shared" si="35"/>
        <v>Q3</v>
      </c>
      <c r="I19" s="115" t="str">
        <f t="shared" si="35"/>
        <v>Q4</v>
      </c>
      <c r="J19" s="463" t="str">
        <f t="shared" si="35"/>
        <v>Q1</v>
      </c>
      <c r="K19" s="115" t="str">
        <f t="shared" si="35"/>
        <v>Q2</v>
      </c>
      <c r="L19" s="115" t="str">
        <f t="shared" ref="L19:Q19" si="36">+L14</f>
        <v>Q3</v>
      </c>
      <c r="M19" s="115" t="str">
        <f t="shared" si="36"/>
        <v>Q4</v>
      </c>
      <c r="N19" s="463" t="str">
        <f t="shared" si="36"/>
        <v>Q1</v>
      </c>
      <c r="O19" s="115" t="str">
        <f t="shared" si="36"/>
        <v>Q2</v>
      </c>
      <c r="P19" s="115" t="str">
        <f t="shared" si="36"/>
        <v>Q3</v>
      </c>
      <c r="Q19" s="249" t="str">
        <f t="shared" si="36"/>
        <v>Q4</v>
      </c>
      <c r="R19" s="463" t="str">
        <f t="shared" ref="R19" si="37">+R14</f>
        <v>Q1</v>
      </c>
      <c r="S19" s="115" t="s">
        <v>8</v>
      </c>
      <c r="T19" s="115" t="str">
        <f>T4</f>
        <v>Q3</v>
      </c>
      <c r="U19" s="249" t="str">
        <f>U4</f>
        <v>Q4</v>
      </c>
      <c r="V19" s="117" t="str">
        <f t="shared" ref="V19" si="38">+V14</f>
        <v>Q1</v>
      </c>
      <c r="W19" s="115" t="s">
        <v>8</v>
      </c>
      <c r="X19" s="249" t="s">
        <v>7</v>
      </c>
    </row>
    <row r="20" spans="1:24">
      <c r="A20" s="114" t="s">
        <v>142</v>
      </c>
      <c r="B20" s="100">
        <v>0</v>
      </c>
      <c r="C20" s="100">
        <v>0</v>
      </c>
      <c r="D20" s="100">
        <v>0</v>
      </c>
      <c r="E20" s="376">
        <v>0</v>
      </c>
      <c r="F20" s="100">
        <v>0</v>
      </c>
      <c r="G20" s="100">
        <v>0</v>
      </c>
      <c r="H20" s="100">
        <v>0</v>
      </c>
      <c r="I20" s="100">
        <v>0</v>
      </c>
      <c r="J20" s="466">
        <v>3</v>
      </c>
      <c r="K20" s="100">
        <v>3</v>
      </c>
      <c r="L20" s="100">
        <v>14</v>
      </c>
      <c r="M20" s="100">
        <v>12</v>
      </c>
      <c r="N20" s="466">
        <v>13</v>
      </c>
      <c r="O20" s="100">
        <v>17</v>
      </c>
      <c r="P20" s="100">
        <v>3</v>
      </c>
      <c r="Q20" s="376">
        <v>4</v>
      </c>
      <c r="R20" s="466">
        <v>-1</v>
      </c>
      <c r="S20" s="100">
        <v>0</v>
      </c>
      <c r="T20" s="100">
        <v>-1</v>
      </c>
      <c r="U20" s="376">
        <v>-1</v>
      </c>
      <c r="V20" s="654">
        <v>0</v>
      </c>
      <c r="W20" s="100">
        <v>0</v>
      </c>
      <c r="X20" s="376">
        <v>0</v>
      </c>
    </row>
    <row r="21" spans="1:24">
      <c r="A21" s="114" t="s">
        <v>141</v>
      </c>
      <c r="B21" s="100">
        <v>-3</v>
      </c>
      <c r="C21" s="100">
        <v>3</v>
      </c>
      <c r="D21" s="100">
        <v>7</v>
      </c>
      <c r="E21" s="376">
        <v>6</v>
      </c>
      <c r="F21" s="100">
        <v>6</v>
      </c>
      <c r="G21" s="100">
        <v>4</v>
      </c>
      <c r="H21" s="100">
        <v>6</v>
      </c>
      <c r="I21" s="100">
        <v>3</v>
      </c>
      <c r="J21" s="466">
        <v>3</v>
      </c>
      <c r="K21" s="100">
        <v>-1</v>
      </c>
      <c r="L21" s="100">
        <v>-6</v>
      </c>
      <c r="M21" s="100">
        <v>-7</v>
      </c>
      <c r="N21" s="466">
        <v>-11</v>
      </c>
      <c r="O21" s="100">
        <v>-12</v>
      </c>
      <c r="P21" s="100">
        <v>-1</v>
      </c>
      <c r="Q21" s="376">
        <v>2</v>
      </c>
      <c r="R21" s="466">
        <v>7</v>
      </c>
      <c r="S21" s="100">
        <v>10</v>
      </c>
      <c r="T21" s="100">
        <v>14</v>
      </c>
      <c r="U21" s="376">
        <v>12</v>
      </c>
      <c r="V21" s="654">
        <v>9</v>
      </c>
      <c r="W21" s="100">
        <v>5</v>
      </c>
      <c r="X21" s="376">
        <v>3</v>
      </c>
    </row>
    <row r="22" spans="1:24">
      <c r="A22" s="114" t="s">
        <v>342</v>
      </c>
      <c r="B22" s="100">
        <v>9</v>
      </c>
      <c r="C22" s="100">
        <v>8</v>
      </c>
      <c r="D22" s="100">
        <v>4</v>
      </c>
      <c r="E22" s="376">
        <v>4</v>
      </c>
      <c r="F22" s="100">
        <v>-4</v>
      </c>
      <c r="G22" s="100">
        <v>-1</v>
      </c>
      <c r="H22" s="100">
        <v>-4</v>
      </c>
      <c r="I22" s="100">
        <v>-11</v>
      </c>
      <c r="J22" s="466">
        <v>-11</v>
      </c>
      <c r="K22" s="100">
        <v>-35</v>
      </c>
      <c r="L22" s="100">
        <v>-15</v>
      </c>
      <c r="M22" s="100">
        <v>-1</v>
      </c>
      <c r="N22" s="466">
        <v>13</v>
      </c>
      <c r="O22" s="100">
        <v>61</v>
      </c>
      <c r="P22" s="100">
        <v>17</v>
      </c>
      <c r="Q22" s="376">
        <v>9</v>
      </c>
      <c r="R22" s="466">
        <v>11</v>
      </c>
      <c r="S22" s="100">
        <v>17</v>
      </c>
      <c r="T22" s="100">
        <v>21</v>
      </c>
      <c r="U22" s="376">
        <v>18</v>
      </c>
      <c r="V22" s="654">
        <v>20</v>
      </c>
      <c r="W22" s="100">
        <v>10</v>
      </c>
      <c r="X22" s="376">
        <v>3</v>
      </c>
    </row>
    <row r="23" spans="1:24">
      <c r="A23" s="114" t="s">
        <v>143</v>
      </c>
      <c r="B23" s="100">
        <f t="shared" ref="B23:H23" si="39">SUM(B20:B22)</f>
        <v>6</v>
      </c>
      <c r="C23" s="100">
        <f t="shared" si="39"/>
        <v>11</v>
      </c>
      <c r="D23" s="100">
        <f t="shared" si="39"/>
        <v>11</v>
      </c>
      <c r="E23" s="376">
        <f t="shared" si="39"/>
        <v>10</v>
      </c>
      <c r="F23" s="100">
        <f t="shared" si="39"/>
        <v>2</v>
      </c>
      <c r="G23" s="100">
        <f t="shared" ref="G23" si="40">SUM(G20:G22)</f>
        <v>3</v>
      </c>
      <c r="H23" s="100">
        <f t="shared" si="39"/>
        <v>2</v>
      </c>
      <c r="I23" s="100">
        <f t="shared" ref="I23" si="41">SUM(I20:I22)</f>
        <v>-8</v>
      </c>
      <c r="J23" s="466">
        <v>-5</v>
      </c>
      <c r="K23" s="100">
        <f t="shared" ref="K23:M23" si="42">SUM(K20:K22)</f>
        <v>-33</v>
      </c>
      <c r="L23" s="100">
        <f t="shared" ref="L23" si="43">SUM(L20:L22)</f>
        <v>-7</v>
      </c>
      <c r="M23" s="100">
        <f t="shared" si="42"/>
        <v>4</v>
      </c>
      <c r="N23" s="466">
        <f t="shared" ref="N23" si="44">SUM(N20:N22)</f>
        <v>15</v>
      </c>
      <c r="O23" s="100">
        <f t="shared" ref="O23:Q23" si="45">SUM(O20:O22)</f>
        <v>66</v>
      </c>
      <c r="P23" s="100">
        <f t="shared" si="45"/>
        <v>19</v>
      </c>
      <c r="Q23" s="376">
        <f t="shared" si="45"/>
        <v>15</v>
      </c>
      <c r="R23" s="466">
        <f t="shared" ref="R23" si="46">SUM(R20:R22)</f>
        <v>17</v>
      </c>
      <c r="S23" s="100">
        <v>27</v>
      </c>
      <c r="T23" s="100">
        <v>34</v>
      </c>
      <c r="U23" s="376">
        <v>29</v>
      </c>
      <c r="V23" s="654">
        <v>29</v>
      </c>
      <c r="W23" s="100">
        <v>15</v>
      </c>
      <c r="X23" s="376">
        <v>6</v>
      </c>
    </row>
    <row r="24" spans="1:24">
      <c r="A24" s="113" t="s">
        <v>193</v>
      </c>
      <c r="B24" s="115" t="str">
        <f>+B$4</f>
        <v>Q1</v>
      </c>
      <c r="C24" s="115" t="str">
        <f>+C$4</f>
        <v>Q2</v>
      </c>
      <c r="D24" s="115" t="str">
        <f>+D$4</f>
        <v>Q3</v>
      </c>
      <c r="E24" s="249" t="str">
        <f>+E$4</f>
        <v>Q4</v>
      </c>
      <c r="F24" s="115" t="str">
        <f t="shared" ref="F24:K24" si="47">+F19</f>
        <v>Q1</v>
      </c>
      <c r="G24" s="115" t="str">
        <f t="shared" si="47"/>
        <v>Q2</v>
      </c>
      <c r="H24" s="115" t="str">
        <f t="shared" si="47"/>
        <v>Q3</v>
      </c>
      <c r="I24" s="115" t="str">
        <f t="shared" si="47"/>
        <v>Q4</v>
      </c>
      <c r="J24" s="463" t="str">
        <f t="shared" si="47"/>
        <v>Q1</v>
      </c>
      <c r="K24" s="115" t="str">
        <f t="shared" si="47"/>
        <v>Q2</v>
      </c>
      <c r="L24" s="115" t="str">
        <f t="shared" ref="L24:M24" si="48">+L19</f>
        <v>Q3</v>
      </c>
      <c r="M24" s="115" t="str">
        <f t="shared" si="48"/>
        <v>Q4</v>
      </c>
      <c r="N24" s="463" t="str">
        <f t="shared" ref="N24" si="49">+N19</f>
        <v>Q1</v>
      </c>
      <c r="O24" s="115" t="str">
        <f t="shared" ref="O24:Q24" si="50">+O19</f>
        <v>Q2</v>
      </c>
      <c r="P24" s="115" t="str">
        <f t="shared" si="50"/>
        <v>Q3</v>
      </c>
      <c r="Q24" s="249" t="str">
        <f t="shared" si="50"/>
        <v>Q4</v>
      </c>
      <c r="R24" s="463" t="str">
        <f t="shared" ref="R24" si="51">+R19</f>
        <v>Q1</v>
      </c>
      <c r="S24" s="115" t="s">
        <v>8</v>
      </c>
      <c r="T24" s="115" t="str">
        <f>T4</f>
        <v>Q3</v>
      </c>
      <c r="U24" s="249" t="str">
        <f>U4</f>
        <v>Q4</v>
      </c>
      <c r="V24" s="117" t="str">
        <f t="shared" ref="V24" si="52">+V19</f>
        <v>Q1</v>
      </c>
      <c r="W24" s="115" t="s">
        <v>8</v>
      </c>
      <c r="X24" s="249" t="s">
        <v>7</v>
      </c>
    </row>
    <row r="25" spans="1:24">
      <c r="A25" s="114" t="s">
        <v>142</v>
      </c>
      <c r="B25" s="294">
        <v>2</v>
      </c>
      <c r="C25" s="294">
        <v>-2</v>
      </c>
      <c r="D25" s="294">
        <v>-4</v>
      </c>
      <c r="E25" s="374">
        <v>-4</v>
      </c>
      <c r="F25" s="294">
        <v>-3</v>
      </c>
      <c r="G25" s="294">
        <v>-1</v>
      </c>
      <c r="H25" s="294">
        <v>3</v>
      </c>
      <c r="I25" s="294">
        <v>3</v>
      </c>
      <c r="J25" s="464">
        <v>2</v>
      </c>
      <c r="K25" s="294">
        <v>2</v>
      </c>
      <c r="L25" s="294">
        <v>0</v>
      </c>
      <c r="M25" s="294">
        <v>0</v>
      </c>
      <c r="N25" s="464">
        <v>0</v>
      </c>
      <c r="O25" s="294">
        <v>1</v>
      </c>
      <c r="P25" s="294">
        <v>2</v>
      </c>
      <c r="Q25" s="374">
        <v>2</v>
      </c>
      <c r="R25" s="464">
        <v>1</v>
      </c>
      <c r="S25" s="294">
        <v>5</v>
      </c>
      <c r="T25" s="294">
        <v>23</v>
      </c>
      <c r="U25" s="374">
        <v>24</v>
      </c>
      <c r="V25" s="295">
        <v>24</v>
      </c>
      <c r="W25" s="294">
        <v>38</v>
      </c>
      <c r="X25" s="374">
        <v>16</v>
      </c>
    </row>
    <row r="26" spans="1:24">
      <c r="A26" s="114" t="s">
        <v>141</v>
      </c>
      <c r="B26" s="294">
        <v>-4</v>
      </c>
      <c r="C26" s="294">
        <v>2</v>
      </c>
      <c r="D26" s="294">
        <v>6</v>
      </c>
      <c r="E26" s="374">
        <v>4</v>
      </c>
      <c r="F26" s="294">
        <v>7</v>
      </c>
      <c r="G26" s="294">
        <v>4</v>
      </c>
      <c r="H26" s="294">
        <v>5</v>
      </c>
      <c r="I26" s="294">
        <v>3</v>
      </c>
      <c r="J26" s="464">
        <v>2</v>
      </c>
      <c r="K26" s="294">
        <v>-3</v>
      </c>
      <c r="L26" s="294">
        <v>-8</v>
      </c>
      <c r="M26" s="294">
        <v>-9</v>
      </c>
      <c r="N26" s="464">
        <v>-11</v>
      </c>
      <c r="O26" s="294">
        <v>-13</v>
      </c>
      <c r="P26" s="294">
        <v>0</v>
      </c>
      <c r="Q26" s="374">
        <v>1</v>
      </c>
      <c r="R26" s="464">
        <v>12</v>
      </c>
      <c r="S26" s="294">
        <v>13</v>
      </c>
      <c r="T26" s="294">
        <v>16</v>
      </c>
      <c r="U26" s="374">
        <v>11</v>
      </c>
      <c r="V26" s="295">
        <v>10</v>
      </c>
      <c r="W26" s="294">
        <v>4</v>
      </c>
      <c r="X26" s="374">
        <v>2</v>
      </c>
    </row>
    <row r="27" spans="1:24">
      <c r="A27" s="114" t="s">
        <v>342</v>
      </c>
      <c r="B27" s="294">
        <v>16</v>
      </c>
      <c r="C27" s="294">
        <v>5</v>
      </c>
      <c r="D27" s="294">
        <v>13</v>
      </c>
      <c r="E27" s="374">
        <v>11</v>
      </c>
      <c r="F27" s="294">
        <v>19</v>
      </c>
      <c r="G27" s="294">
        <v>10</v>
      </c>
      <c r="H27" s="294">
        <v>-2</v>
      </c>
      <c r="I27" s="294">
        <v>-2</v>
      </c>
      <c r="J27" s="464">
        <v>-11</v>
      </c>
      <c r="K27" s="294">
        <v>-30</v>
      </c>
      <c r="L27" s="294">
        <v>-9</v>
      </c>
      <c r="M27" s="294">
        <v>2</v>
      </c>
      <c r="N27" s="464">
        <v>7</v>
      </c>
      <c r="O27" s="294">
        <v>75</v>
      </c>
      <c r="P27" s="294">
        <v>23</v>
      </c>
      <c r="Q27" s="374">
        <v>43</v>
      </c>
      <c r="R27" s="464">
        <v>55</v>
      </c>
      <c r="S27" s="294">
        <v>10</v>
      </c>
      <c r="T27" s="294">
        <v>16</v>
      </c>
      <c r="U27" s="374">
        <v>-6</v>
      </c>
      <c r="V27" s="295">
        <v>11</v>
      </c>
      <c r="W27" s="294">
        <v>-12</v>
      </c>
      <c r="X27" s="374">
        <v>4</v>
      </c>
    </row>
    <row r="28" spans="1:24">
      <c r="A28" s="504" t="s">
        <v>143</v>
      </c>
      <c r="B28" s="296">
        <f t="shared" ref="B28:H28" si="53">SUM(B25:B27)</f>
        <v>14</v>
      </c>
      <c r="C28" s="296">
        <f t="shared" si="53"/>
        <v>5</v>
      </c>
      <c r="D28" s="296">
        <f t="shared" si="53"/>
        <v>15</v>
      </c>
      <c r="E28" s="380">
        <f t="shared" si="53"/>
        <v>11</v>
      </c>
      <c r="F28" s="296">
        <f t="shared" si="53"/>
        <v>23</v>
      </c>
      <c r="G28" s="296">
        <f t="shared" ref="G28" si="54">SUM(G25:G27)</f>
        <v>13</v>
      </c>
      <c r="H28" s="296">
        <f t="shared" si="53"/>
        <v>6</v>
      </c>
      <c r="I28" s="296">
        <f t="shared" ref="I28" si="55">SUM(I25:I27)</f>
        <v>4</v>
      </c>
      <c r="J28" s="468">
        <v>-7</v>
      </c>
      <c r="K28" s="296">
        <f t="shared" ref="K28:M28" si="56">SUM(K25:K27)</f>
        <v>-31</v>
      </c>
      <c r="L28" s="296">
        <f t="shared" ref="L28" si="57">SUM(L25:L27)</f>
        <v>-17</v>
      </c>
      <c r="M28" s="296">
        <f t="shared" si="56"/>
        <v>-7</v>
      </c>
      <c r="N28" s="468">
        <f t="shared" ref="N28" si="58">SUM(N25:N27)</f>
        <v>-4</v>
      </c>
      <c r="O28" s="296">
        <f t="shared" ref="O28:Q28" si="59">SUM(O25:O27)</f>
        <v>63</v>
      </c>
      <c r="P28" s="296">
        <f t="shared" si="59"/>
        <v>25</v>
      </c>
      <c r="Q28" s="380">
        <f t="shared" si="59"/>
        <v>46</v>
      </c>
      <c r="R28" s="468">
        <f t="shared" ref="R28" si="60">SUM(R25:R27)</f>
        <v>68</v>
      </c>
      <c r="S28" s="296">
        <v>28</v>
      </c>
      <c r="T28" s="296">
        <v>55</v>
      </c>
      <c r="U28" s="380">
        <v>29</v>
      </c>
      <c r="V28" s="655">
        <v>45</v>
      </c>
      <c r="W28" s="296">
        <v>30</v>
      </c>
      <c r="X28" s="380">
        <v>22</v>
      </c>
    </row>
    <row r="29" spans="1:24">
      <c r="A29" s="114"/>
      <c r="B29" s="21"/>
      <c r="C29" s="21"/>
      <c r="D29" s="21"/>
      <c r="E29" s="377"/>
      <c r="J29" s="467"/>
      <c r="N29" s="467"/>
      <c r="Q29" s="377"/>
      <c r="R29" s="467"/>
      <c r="U29" s="377"/>
      <c r="V29" s="656"/>
      <c r="X29" s="377"/>
    </row>
    <row r="30" spans="1:24">
      <c r="A30" s="112" t="s">
        <v>173</v>
      </c>
      <c r="B30" s="77"/>
      <c r="C30" s="77"/>
      <c r="D30" s="77"/>
      <c r="E30" s="378"/>
      <c r="F30" s="77"/>
      <c r="G30" s="77"/>
      <c r="H30" s="77"/>
      <c r="I30" s="77"/>
      <c r="J30" s="461"/>
      <c r="K30" s="77"/>
      <c r="L30" s="77"/>
      <c r="M30" s="77"/>
      <c r="N30" s="461"/>
      <c r="O30" s="77"/>
      <c r="P30" s="77"/>
      <c r="Q30" s="378"/>
      <c r="R30" s="461"/>
      <c r="S30" s="77"/>
      <c r="T30" s="77"/>
      <c r="U30" s="378"/>
      <c r="V30" s="651"/>
      <c r="W30" s="77"/>
      <c r="X30" s="378"/>
    </row>
    <row r="31" spans="1:24">
      <c r="A31" s="112" t="s">
        <v>140</v>
      </c>
      <c r="B31" s="116">
        <v>2018</v>
      </c>
      <c r="C31" s="116"/>
      <c r="D31" s="116"/>
      <c r="E31" s="379"/>
      <c r="F31" s="116">
        <v>2019</v>
      </c>
      <c r="G31" s="116"/>
      <c r="H31" s="116"/>
      <c r="I31" s="116"/>
      <c r="J31" s="462">
        <v>2020</v>
      </c>
      <c r="K31" s="116"/>
      <c r="L31" s="116"/>
      <c r="M31" s="116"/>
      <c r="N31" s="462">
        <v>2021</v>
      </c>
      <c r="O31" s="116"/>
      <c r="P31" s="116"/>
      <c r="Q31" s="379"/>
      <c r="R31" s="462">
        <v>2022</v>
      </c>
      <c r="S31" s="116"/>
      <c r="T31" s="116"/>
      <c r="U31" s="379"/>
      <c r="V31" s="652">
        <v>2023</v>
      </c>
      <c r="W31" s="116"/>
      <c r="X31" s="379"/>
    </row>
    <row r="32" spans="1:24">
      <c r="A32" s="113" t="s">
        <v>0</v>
      </c>
      <c r="B32" s="115" t="s">
        <v>9</v>
      </c>
      <c r="C32" s="115" t="str">
        <f>$C$4</f>
        <v>Q2</v>
      </c>
      <c r="D32" s="115" t="str">
        <f>D4</f>
        <v>Q3</v>
      </c>
      <c r="E32" s="249" t="s">
        <v>10</v>
      </c>
      <c r="F32" s="115" t="s">
        <v>9</v>
      </c>
      <c r="G32" s="115" t="str">
        <f>+G24</f>
        <v>Q2</v>
      </c>
      <c r="H32" s="115" t="str">
        <f>+H24</f>
        <v>Q3</v>
      </c>
      <c r="I32" s="115" t="str">
        <f>+I24</f>
        <v>Q4</v>
      </c>
      <c r="J32" s="463" t="s">
        <v>9</v>
      </c>
      <c r="K32" s="115" t="str">
        <f t="shared" ref="K32:Q32" si="61">+K24</f>
        <v>Q2</v>
      </c>
      <c r="L32" s="115" t="str">
        <f t="shared" si="61"/>
        <v>Q3</v>
      </c>
      <c r="M32" s="115" t="str">
        <f t="shared" si="61"/>
        <v>Q4</v>
      </c>
      <c r="N32" s="463" t="str">
        <f t="shared" si="61"/>
        <v>Q1</v>
      </c>
      <c r="O32" s="115" t="str">
        <f t="shared" si="61"/>
        <v>Q2</v>
      </c>
      <c r="P32" s="115" t="str">
        <f>+P24</f>
        <v>Q3</v>
      </c>
      <c r="Q32" s="249" t="str">
        <f t="shared" si="61"/>
        <v>Q4</v>
      </c>
      <c r="R32" s="463" t="str">
        <f t="shared" ref="R32" si="62">+R24</f>
        <v>Q1</v>
      </c>
      <c r="S32" s="115" t="s">
        <v>8</v>
      </c>
      <c r="T32" s="115" t="s">
        <v>7</v>
      </c>
      <c r="U32" s="249" t="s">
        <v>10</v>
      </c>
      <c r="V32" s="117" t="str">
        <f t="shared" ref="V32" si="63">+V24</f>
        <v>Q1</v>
      </c>
      <c r="W32" s="115" t="s">
        <v>8</v>
      </c>
      <c r="X32" s="249" t="s">
        <v>7</v>
      </c>
    </row>
    <row r="33" spans="1:24">
      <c r="A33" s="114" t="s">
        <v>142</v>
      </c>
      <c r="B33" s="294">
        <v>1</v>
      </c>
      <c r="C33" s="294">
        <v>1</v>
      </c>
      <c r="D33" s="294">
        <v>0</v>
      </c>
      <c r="E33" s="374">
        <v>0</v>
      </c>
      <c r="F33" s="294">
        <v>0</v>
      </c>
      <c r="G33" s="294">
        <v>0</v>
      </c>
      <c r="H33" s="294">
        <v>2</v>
      </c>
      <c r="I33" s="294">
        <v>3</v>
      </c>
      <c r="J33" s="464">
        <v>4</v>
      </c>
      <c r="K33" s="294">
        <v>3</v>
      </c>
      <c r="L33" s="294">
        <v>2</v>
      </c>
      <c r="M33" s="294">
        <v>2</v>
      </c>
      <c r="N33" s="464">
        <v>2</v>
      </c>
      <c r="O33" s="294">
        <v>3</v>
      </c>
      <c r="P33" s="294">
        <v>2</v>
      </c>
      <c r="Q33" s="374">
        <v>2</v>
      </c>
      <c r="R33" s="464">
        <v>1</v>
      </c>
      <c r="S33" s="294">
        <v>1</v>
      </c>
      <c r="T33" s="294">
        <v>4</v>
      </c>
      <c r="U33" s="374">
        <v>6</v>
      </c>
      <c r="V33" s="295">
        <v>6</v>
      </c>
      <c r="W33" s="294">
        <v>6</v>
      </c>
      <c r="X33" s="374">
        <v>4</v>
      </c>
    </row>
    <row r="34" spans="1:24">
      <c r="A34" s="114" t="s">
        <v>141</v>
      </c>
      <c r="B34" s="294">
        <v>-4</v>
      </c>
      <c r="C34" s="294">
        <v>2</v>
      </c>
      <c r="D34" s="294">
        <v>7</v>
      </c>
      <c r="E34" s="374">
        <v>5</v>
      </c>
      <c r="F34" s="294">
        <v>6</v>
      </c>
      <c r="G34" s="294">
        <v>4</v>
      </c>
      <c r="H34" s="294">
        <v>7</v>
      </c>
      <c r="I34" s="294">
        <v>4</v>
      </c>
      <c r="J34" s="464">
        <v>3</v>
      </c>
      <c r="K34" s="294">
        <v>-1</v>
      </c>
      <c r="L34" s="294">
        <v>-7</v>
      </c>
      <c r="M34" s="294">
        <v>-8</v>
      </c>
      <c r="N34" s="464">
        <v>-11</v>
      </c>
      <c r="O34" s="294">
        <v>-10</v>
      </c>
      <c r="P34" s="294">
        <v>-2</v>
      </c>
      <c r="Q34" s="374">
        <v>1</v>
      </c>
      <c r="R34" s="464">
        <v>8</v>
      </c>
      <c r="S34" s="294">
        <v>11</v>
      </c>
      <c r="T34" s="294">
        <v>15</v>
      </c>
      <c r="U34" s="374">
        <v>14</v>
      </c>
      <c r="V34" s="295">
        <v>8</v>
      </c>
      <c r="W34" s="294">
        <v>7</v>
      </c>
      <c r="X34" s="374">
        <v>3</v>
      </c>
    </row>
    <row r="35" spans="1:24">
      <c r="A35" s="114" t="s">
        <v>342</v>
      </c>
      <c r="B35" s="294">
        <v>9</v>
      </c>
      <c r="C35" s="294">
        <v>11</v>
      </c>
      <c r="D35" s="294">
        <v>6</v>
      </c>
      <c r="E35" s="374">
        <v>7</v>
      </c>
      <c r="F35" s="294">
        <v>4</v>
      </c>
      <c r="G35" s="294">
        <v>1</v>
      </c>
      <c r="H35" s="294">
        <v>4</v>
      </c>
      <c r="I35" s="294">
        <v>1</v>
      </c>
      <c r="J35" s="464">
        <v>-3</v>
      </c>
      <c r="K35" s="294">
        <v>-8</v>
      </c>
      <c r="L35" s="294">
        <v>-2</v>
      </c>
      <c r="M35" s="294">
        <v>0</v>
      </c>
      <c r="N35" s="464">
        <v>13</v>
      </c>
      <c r="O35" s="294">
        <v>21</v>
      </c>
      <c r="P35" s="294">
        <v>12</v>
      </c>
      <c r="Q35" s="374">
        <v>12</v>
      </c>
      <c r="R35" s="464">
        <v>7</v>
      </c>
      <c r="S35" s="294">
        <v>8</v>
      </c>
      <c r="T35" s="294">
        <v>18</v>
      </c>
      <c r="U35" s="374">
        <v>16</v>
      </c>
      <c r="V35" s="295">
        <v>18</v>
      </c>
      <c r="W35" s="294">
        <v>18</v>
      </c>
      <c r="X35" s="374">
        <v>10</v>
      </c>
    </row>
    <row r="36" spans="1:24">
      <c r="A36" s="114" t="s">
        <v>143</v>
      </c>
      <c r="B36" s="294">
        <f t="shared" ref="B36:F36" si="64">SUM(B33:B35)</f>
        <v>6</v>
      </c>
      <c r="C36" s="294">
        <f t="shared" si="64"/>
        <v>14</v>
      </c>
      <c r="D36" s="294">
        <f t="shared" si="64"/>
        <v>13</v>
      </c>
      <c r="E36" s="374">
        <f t="shared" si="64"/>
        <v>12</v>
      </c>
      <c r="F36" s="294">
        <f t="shared" si="64"/>
        <v>10</v>
      </c>
      <c r="G36" s="294">
        <f t="shared" ref="G36:H36" si="65">SUM(G33:G35)</f>
        <v>5</v>
      </c>
      <c r="H36" s="294">
        <f t="shared" si="65"/>
        <v>13</v>
      </c>
      <c r="I36" s="294">
        <f t="shared" ref="I36" si="66">SUM(I33:I35)</f>
        <v>8</v>
      </c>
      <c r="J36" s="464">
        <v>4</v>
      </c>
      <c r="K36" s="294">
        <f t="shared" ref="K36:M36" si="67">SUM(K33:K35)</f>
        <v>-6</v>
      </c>
      <c r="L36" s="294">
        <f t="shared" ref="L36" si="68">SUM(L33:L35)</f>
        <v>-7</v>
      </c>
      <c r="M36" s="294">
        <f t="shared" si="67"/>
        <v>-6</v>
      </c>
      <c r="N36" s="464">
        <f t="shared" ref="N36" si="69">SUM(N33:N35)</f>
        <v>4</v>
      </c>
      <c r="O36" s="294">
        <f t="shared" ref="O36:Q36" si="70">SUM(O33:O35)</f>
        <v>14</v>
      </c>
      <c r="P36" s="294">
        <f t="shared" si="70"/>
        <v>12</v>
      </c>
      <c r="Q36" s="374">
        <f t="shared" si="70"/>
        <v>15</v>
      </c>
      <c r="R36" s="464">
        <f t="shared" ref="R36" si="71">SUM(R33:R35)</f>
        <v>16</v>
      </c>
      <c r="S36" s="294">
        <v>20</v>
      </c>
      <c r="T36" s="294">
        <v>37</v>
      </c>
      <c r="U36" s="374">
        <v>36</v>
      </c>
      <c r="V36" s="295">
        <v>32</v>
      </c>
      <c r="W36" s="294">
        <v>31</v>
      </c>
      <c r="X36" s="374">
        <v>17</v>
      </c>
    </row>
    <row r="37" spans="1:24">
      <c r="A37" s="113" t="s">
        <v>241</v>
      </c>
      <c r="B37" s="115" t="s">
        <v>9</v>
      </c>
      <c r="C37" s="115" t="str">
        <f>$C$4</f>
        <v>Q2</v>
      </c>
      <c r="D37" s="115" t="str">
        <f>$D$4</f>
        <v>Q3</v>
      </c>
      <c r="E37" s="249" t="str">
        <f>E4</f>
        <v>Q4</v>
      </c>
      <c r="F37" s="115" t="s">
        <v>9</v>
      </c>
      <c r="G37" s="115" t="str">
        <f>+G32</f>
        <v>Q2</v>
      </c>
      <c r="H37" s="115" t="str">
        <f>+H32</f>
        <v>Q3</v>
      </c>
      <c r="I37" s="115" t="str">
        <f>+I32</f>
        <v>Q4</v>
      </c>
      <c r="J37" s="463" t="s">
        <v>9</v>
      </c>
      <c r="K37" s="115" t="str">
        <f t="shared" ref="K37:Q37" si="72">+K32</f>
        <v>Q2</v>
      </c>
      <c r="L37" s="115" t="str">
        <f t="shared" si="72"/>
        <v>Q3</v>
      </c>
      <c r="M37" s="115" t="str">
        <f t="shared" si="72"/>
        <v>Q4</v>
      </c>
      <c r="N37" s="463" t="str">
        <f t="shared" si="72"/>
        <v>Q1</v>
      </c>
      <c r="O37" s="115" t="str">
        <f t="shared" si="72"/>
        <v>Q2</v>
      </c>
      <c r="P37" s="115" t="str">
        <f t="shared" si="72"/>
        <v>Q3</v>
      </c>
      <c r="Q37" s="249" t="str">
        <f t="shared" si="72"/>
        <v>Q4</v>
      </c>
      <c r="R37" s="463" t="str">
        <f t="shared" ref="R37" si="73">+R32</f>
        <v>Q1</v>
      </c>
      <c r="S37" s="115" t="s">
        <v>8</v>
      </c>
      <c r="T37" s="115" t="str">
        <f>T32</f>
        <v>Q3</v>
      </c>
      <c r="U37" s="249" t="str">
        <f>U32</f>
        <v>Q4</v>
      </c>
      <c r="V37" s="117" t="str">
        <f t="shared" ref="V37" si="74">+V32</f>
        <v>Q1</v>
      </c>
      <c r="W37" s="115" t="s">
        <v>8</v>
      </c>
      <c r="X37" s="249" t="s">
        <v>7</v>
      </c>
    </row>
    <row r="38" spans="1:24">
      <c r="A38" s="114" t="s">
        <v>142</v>
      </c>
      <c r="B38" s="100">
        <v>1</v>
      </c>
      <c r="C38" s="100">
        <v>1</v>
      </c>
      <c r="D38" s="100">
        <v>1</v>
      </c>
      <c r="E38" s="376">
        <v>0</v>
      </c>
      <c r="F38" s="100">
        <v>1</v>
      </c>
      <c r="G38" s="100">
        <v>1</v>
      </c>
      <c r="H38" s="100">
        <v>1</v>
      </c>
      <c r="I38" s="100">
        <v>2</v>
      </c>
      <c r="J38" s="466">
        <v>3</v>
      </c>
      <c r="K38" s="100">
        <v>1</v>
      </c>
      <c r="L38" s="100">
        <v>1</v>
      </c>
      <c r="M38" s="100">
        <v>0</v>
      </c>
      <c r="N38" s="466">
        <v>0</v>
      </c>
      <c r="O38" s="100">
        <v>1</v>
      </c>
      <c r="P38" s="100">
        <v>2</v>
      </c>
      <c r="Q38" s="376">
        <v>2</v>
      </c>
      <c r="R38" s="466">
        <v>1</v>
      </c>
      <c r="S38" s="100">
        <v>1</v>
      </c>
      <c r="T38" s="100">
        <v>1</v>
      </c>
      <c r="U38" s="376">
        <v>3</v>
      </c>
      <c r="V38" s="654">
        <v>3</v>
      </c>
      <c r="W38" s="100">
        <v>3</v>
      </c>
      <c r="X38" s="376">
        <v>2</v>
      </c>
    </row>
    <row r="39" spans="1:24">
      <c r="A39" s="114" t="s">
        <v>141</v>
      </c>
      <c r="B39" s="100">
        <v>-3</v>
      </c>
      <c r="C39" s="100">
        <v>3</v>
      </c>
      <c r="D39" s="100">
        <v>6</v>
      </c>
      <c r="E39" s="376">
        <v>4</v>
      </c>
      <c r="F39" s="100">
        <v>6</v>
      </c>
      <c r="G39" s="100">
        <v>3</v>
      </c>
      <c r="H39" s="100">
        <v>6</v>
      </c>
      <c r="I39" s="100">
        <v>4</v>
      </c>
      <c r="J39" s="466">
        <v>3</v>
      </c>
      <c r="K39" s="100">
        <v>-2</v>
      </c>
      <c r="L39" s="100">
        <v>-8</v>
      </c>
      <c r="M39" s="100">
        <v>-8</v>
      </c>
      <c r="N39" s="466">
        <v>-12</v>
      </c>
      <c r="O39" s="100">
        <v>-8</v>
      </c>
      <c r="P39" s="100">
        <v>-1</v>
      </c>
      <c r="Q39" s="376">
        <v>1</v>
      </c>
      <c r="R39" s="466">
        <v>7</v>
      </c>
      <c r="S39" s="100">
        <v>10</v>
      </c>
      <c r="T39" s="100">
        <v>14</v>
      </c>
      <c r="U39" s="376">
        <v>12</v>
      </c>
      <c r="V39" s="654">
        <v>8</v>
      </c>
      <c r="W39" s="100">
        <v>6</v>
      </c>
      <c r="X39" s="376">
        <v>3</v>
      </c>
    </row>
    <row r="40" spans="1:24">
      <c r="A40" s="114" t="s">
        <v>342</v>
      </c>
      <c r="B40" s="100">
        <v>7</v>
      </c>
      <c r="C40" s="100">
        <v>13</v>
      </c>
      <c r="D40" s="100">
        <v>11</v>
      </c>
      <c r="E40" s="376">
        <v>8</v>
      </c>
      <c r="F40" s="100">
        <v>10</v>
      </c>
      <c r="G40" s="100">
        <v>2</v>
      </c>
      <c r="H40" s="100">
        <v>2</v>
      </c>
      <c r="I40" s="100">
        <v>2</v>
      </c>
      <c r="J40" s="466">
        <v>-4</v>
      </c>
      <c r="K40" s="100">
        <v>-4</v>
      </c>
      <c r="L40" s="100">
        <v>4</v>
      </c>
      <c r="M40" s="100">
        <v>7</v>
      </c>
      <c r="N40" s="466">
        <v>11</v>
      </c>
      <c r="O40" s="100">
        <v>14</v>
      </c>
      <c r="P40" s="100">
        <v>7</v>
      </c>
      <c r="Q40" s="376">
        <v>3</v>
      </c>
      <c r="R40" s="466">
        <v>7</v>
      </c>
      <c r="S40" s="100">
        <v>6</v>
      </c>
      <c r="T40" s="100">
        <v>13</v>
      </c>
      <c r="U40" s="376">
        <v>15</v>
      </c>
      <c r="V40" s="654">
        <v>22</v>
      </c>
      <c r="W40" s="100">
        <v>21</v>
      </c>
      <c r="X40" s="376">
        <v>14</v>
      </c>
    </row>
    <row r="41" spans="1:24">
      <c r="A41" s="114" t="s">
        <v>143</v>
      </c>
      <c r="B41" s="201">
        <f t="shared" ref="B41:H41" si="75">SUM(B38:B40)</f>
        <v>5</v>
      </c>
      <c r="C41" s="201">
        <f t="shared" si="75"/>
        <v>17</v>
      </c>
      <c r="D41" s="201">
        <f t="shared" si="75"/>
        <v>18</v>
      </c>
      <c r="E41" s="375">
        <f t="shared" si="75"/>
        <v>12</v>
      </c>
      <c r="F41" s="201">
        <f t="shared" si="75"/>
        <v>17</v>
      </c>
      <c r="G41" s="201">
        <f t="shared" ref="G41" si="76">SUM(G38:G40)</f>
        <v>6</v>
      </c>
      <c r="H41" s="201">
        <f t="shared" si="75"/>
        <v>9</v>
      </c>
      <c r="I41" s="201">
        <f t="shared" ref="I41" si="77">SUM(I38:I40)</f>
        <v>8</v>
      </c>
      <c r="J41" s="465">
        <v>2</v>
      </c>
      <c r="K41" s="201">
        <f t="shared" ref="K41:M41" si="78">SUM(K38:K40)</f>
        <v>-5</v>
      </c>
      <c r="L41" s="201">
        <f t="shared" ref="L41" si="79">SUM(L38:L40)</f>
        <v>-3</v>
      </c>
      <c r="M41" s="201">
        <f t="shared" si="78"/>
        <v>-1</v>
      </c>
      <c r="N41" s="465">
        <f t="shared" ref="N41" si="80">SUM(N38:N40)</f>
        <v>-1</v>
      </c>
      <c r="O41" s="201">
        <f t="shared" ref="O41:Q41" si="81">SUM(O38:O40)</f>
        <v>7</v>
      </c>
      <c r="P41" s="201">
        <f t="shared" si="81"/>
        <v>8</v>
      </c>
      <c r="Q41" s="375">
        <f t="shared" si="81"/>
        <v>6</v>
      </c>
      <c r="R41" s="465">
        <f t="shared" ref="R41" si="82">SUM(R38:R40)</f>
        <v>15</v>
      </c>
      <c r="S41" s="201">
        <v>17</v>
      </c>
      <c r="T41" s="201">
        <v>28</v>
      </c>
      <c r="U41" s="375">
        <v>30</v>
      </c>
      <c r="V41" s="653">
        <v>33</v>
      </c>
      <c r="W41" s="201">
        <v>30</v>
      </c>
      <c r="X41" s="375">
        <v>19</v>
      </c>
    </row>
    <row r="42" spans="1:24">
      <c r="A42" s="113" t="s">
        <v>191</v>
      </c>
      <c r="B42" s="115" t="s">
        <v>9</v>
      </c>
      <c r="C42" s="115" t="str">
        <f>$C$4</f>
        <v>Q2</v>
      </c>
      <c r="D42" s="115" t="str">
        <f>$D$4</f>
        <v>Q3</v>
      </c>
      <c r="E42" s="249" t="str">
        <f>E4</f>
        <v>Q4</v>
      </c>
      <c r="F42" s="115" t="s">
        <v>9</v>
      </c>
      <c r="G42" s="115" t="str">
        <f>+G37</f>
        <v>Q2</v>
      </c>
      <c r="H42" s="115" t="str">
        <f>+H37</f>
        <v>Q3</v>
      </c>
      <c r="I42" s="115" t="str">
        <f>+I37</f>
        <v>Q4</v>
      </c>
      <c r="J42" s="463" t="s">
        <v>9</v>
      </c>
      <c r="K42" s="115" t="str">
        <f t="shared" ref="K42:Q42" si="83">+K37</f>
        <v>Q2</v>
      </c>
      <c r="L42" s="115" t="str">
        <f t="shared" si="83"/>
        <v>Q3</v>
      </c>
      <c r="M42" s="115" t="str">
        <f t="shared" si="83"/>
        <v>Q4</v>
      </c>
      <c r="N42" s="463" t="str">
        <f t="shared" si="83"/>
        <v>Q1</v>
      </c>
      <c r="O42" s="115" t="str">
        <f t="shared" si="83"/>
        <v>Q2</v>
      </c>
      <c r="P42" s="115" t="str">
        <f t="shared" si="83"/>
        <v>Q3</v>
      </c>
      <c r="Q42" s="249" t="str">
        <f t="shared" si="83"/>
        <v>Q4</v>
      </c>
      <c r="R42" s="463" t="str">
        <f t="shared" ref="R42" si="84">+R37</f>
        <v>Q1</v>
      </c>
      <c r="S42" s="115" t="s">
        <v>8</v>
      </c>
      <c r="T42" s="115" t="str">
        <f>T32</f>
        <v>Q3</v>
      </c>
      <c r="U42" s="249" t="str">
        <f>U32</f>
        <v>Q4</v>
      </c>
      <c r="V42" s="117" t="str">
        <f t="shared" ref="V42" si="85">+V37</f>
        <v>Q1</v>
      </c>
      <c r="W42" s="115" t="s">
        <v>8</v>
      </c>
      <c r="X42" s="249" t="s">
        <v>7</v>
      </c>
    </row>
    <row r="43" spans="1:24">
      <c r="A43" s="114" t="s">
        <v>142</v>
      </c>
      <c r="B43" s="100">
        <v>2</v>
      </c>
      <c r="C43" s="100">
        <v>2</v>
      </c>
      <c r="D43" s="100">
        <v>2</v>
      </c>
      <c r="E43" s="376">
        <v>2</v>
      </c>
      <c r="F43" s="100">
        <v>0</v>
      </c>
      <c r="G43" s="100">
        <v>0</v>
      </c>
      <c r="H43" s="100">
        <v>6</v>
      </c>
      <c r="I43" s="100">
        <v>6</v>
      </c>
      <c r="J43" s="466">
        <v>7</v>
      </c>
      <c r="K43" s="100">
        <v>8</v>
      </c>
      <c r="L43" s="100">
        <v>1</v>
      </c>
      <c r="M43" s="100">
        <v>1</v>
      </c>
      <c r="N43" s="466">
        <v>1</v>
      </c>
      <c r="O43" s="100">
        <v>0</v>
      </c>
      <c r="P43" s="100">
        <v>0</v>
      </c>
      <c r="Q43" s="376">
        <v>0</v>
      </c>
      <c r="R43" s="466">
        <v>1</v>
      </c>
      <c r="S43" s="100">
        <v>0</v>
      </c>
      <c r="T43" s="100">
        <v>2</v>
      </c>
      <c r="U43" s="376">
        <v>4</v>
      </c>
      <c r="V43" s="654">
        <v>4</v>
      </c>
      <c r="W43" s="100">
        <v>6</v>
      </c>
      <c r="X43" s="376">
        <v>3</v>
      </c>
    </row>
    <row r="44" spans="1:24">
      <c r="A44" s="114" t="s">
        <v>141</v>
      </c>
      <c r="B44" s="100">
        <v>-6</v>
      </c>
      <c r="C44" s="100">
        <v>2</v>
      </c>
      <c r="D44" s="100">
        <v>9</v>
      </c>
      <c r="E44" s="376">
        <v>7</v>
      </c>
      <c r="F44" s="100">
        <v>8</v>
      </c>
      <c r="G44" s="100">
        <v>5</v>
      </c>
      <c r="H44" s="100">
        <v>8</v>
      </c>
      <c r="I44" s="100">
        <v>5</v>
      </c>
      <c r="J44" s="466">
        <v>5</v>
      </c>
      <c r="K44" s="100">
        <v>1</v>
      </c>
      <c r="L44" s="100">
        <v>-7</v>
      </c>
      <c r="M44" s="100">
        <v>-7</v>
      </c>
      <c r="N44" s="466">
        <v>-13</v>
      </c>
      <c r="O44" s="100">
        <v>-11</v>
      </c>
      <c r="P44" s="100">
        <v>-2</v>
      </c>
      <c r="Q44" s="376">
        <v>2</v>
      </c>
      <c r="R44" s="466">
        <v>9</v>
      </c>
      <c r="S44" s="100">
        <v>14</v>
      </c>
      <c r="T44" s="100">
        <v>20</v>
      </c>
      <c r="U44" s="376">
        <v>16</v>
      </c>
      <c r="V44" s="654">
        <v>9</v>
      </c>
      <c r="W44" s="100">
        <v>6</v>
      </c>
      <c r="X44" s="376">
        <v>1</v>
      </c>
    </row>
    <row r="45" spans="1:24">
      <c r="A45" s="114" t="s">
        <v>342</v>
      </c>
      <c r="B45" s="100">
        <v>15</v>
      </c>
      <c r="C45" s="100">
        <v>16</v>
      </c>
      <c r="D45" s="100">
        <v>0</v>
      </c>
      <c r="E45" s="376">
        <v>1</v>
      </c>
      <c r="F45" s="100">
        <v>-8</v>
      </c>
      <c r="G45" s="100">
        <v>-7</v>
      </c>
      <c r="H45" s="100">
        <v>2</v>
      </c>
      <c r="I45" s="100">
        <v>3</v>
      </c>
      <c r="J45" s="466">
        <v>5</v>
      </c>
      <c r="K45" s="100">
        <v>7</v>
      </c>
      <c r="L45" s="100">
        <v>3</v>
      </c>
      <c r="M45" s="100">
        <v>-2</v>
      </c>
      <c r="N45" s="466">
        <v>23</v>
      </c>
      <c r="O45" s="100">
        <v>21</v>
      </c>
      <c r="P45" s="100">
        <v>24</v>
      </c>
      <c r="Q45" s="376">
        <v>29</v>
      </c>
      <c r="R45" s="466">
        <v>10</v>
      </c>
      <c r="S45" s="100">
        <v>15</v>
      </c>
      <c r="T45" s="100">
        <v>27</v>
      </c>
      <c r="U45" s="376">
        <v>14</v>
      </c>
      <c r="V45" s="654">
        <v>9</v>
      </c>
      <c r="W45" s="100">
        <v>5</v>
      </c>
      <c r="X45" s="376">
        <v>-4</v>
      </c>
    </row>
    <row r="46" spans="1:24">
      <c r="A46" s="114" t="s">
        <v>143</v>
      </c>
      <c r="B46" s="201">
        <f t="shared" ref="B46:H46" si="86">SUM(B43:B45)</f>
        <v>11</v>
      </c>
      <c r="C46" s="201">
        <f t="shared" si="86"/>
        <v>20</v>
      </c>
      <c r="D46" s="201">
        <f t="shared" si="86"/>
        <v>11</v>
      </c>
      <c r="E46" s="375">
        <f t="shared" si="86"/>
        <v>10</v>
      </c>
      <c r="F46" s="201">
        <f t="shared" si="86"/>
        <v>0</v>
      </c>
      <c r="G46" s="201">
        <f t="shared" ref="G46" si="87">SUM(G43:G45)</f>
        <v>-2</v>
      </c>
      <c r="H46" s="201">
        <f t="shared" si="86"/>
        <v>16</v>
      </c>
      <c r="I46" s="201">
        <f t="shared" ref="I46" si="88">SUM(I43:I45)</f>
        <v>14</v>
      </c>
      <c r="J46" s="465">
        <v>17</v>
      </c>
      <c r="K46" s="201">
        <f t="shared" ref="K46:M46" si="89">SUM(K43:K45)</f>
        <v>16</v>
      </c>
      <c r="L46" s="201">
        <f t="shared" ref="L46" si="90">SUM(L43:L45)</f>
        <v>-3</v>
      </c>
      <c r="M46" s="201">
        <f t="shared" si="89"/>
        <v>-8</v>
      </c>
      <c r="N46" s="465">
        <f t="shared" ref="N46" si="91">SUM(N43:N45)</f>
        <v>11</v>
      </c>
      <c r="O46" s="201">
        <f t="shared" ref="O46:Q46" si="92">SUM(O43:O45)</f>
        <v>10</v>
      </c>
      <c r="P46" s="201">
        <f t="shared" si="92"/>
        <v>22</v>
      </c>
      <c r="Q46" s="375">
        <f t="shared" si="92"/>
        <v>31</v>
      </c>
      <c r="R46" s="465">
        <f t="shared" ref="R46" si="93">SUM(R43:R45)</f>
        <v>20</v>
      </c>
      <c r="S46" s="201">
        <v>29</v>
      </c>
      <c r="T46" s="201">
        <v>49</v>
      </c>
      <c r="U46" s="375">
        <v>34</v>
      </c>
      <c r="V46" s="653">
        <v>22</v>
      </c>
      <c r="W46" s="201">
        <v>17</v>
      </c>
      <c r="X46" s="375">
        <v>0</v>
      </c>
    </row>
    <row r="47" spans="1:24">
      <c r="A47" s="113" t="s">
        <v>3</v>
      </c>
      <c r="B47" s="115" t="s">
        <v>9</v>
      </c>
      <c r="C47" s="115" t="str">
        <f>$C$4</f>
        <v>Q2</v>
      </c>
      <c r="D47" s="115" t="str">
        <f>D4</f>
        <v>Q3</v>
      </c>
      <c r="E47" s="249" t="str">
        <f>E4</f>
        <v>Q4</v>
      </c>
      <c r="F47" s="115" t="s">
        <v>9</v>
      </c>
      <c r="G47" s="115" t="str">
        <f>+G42</f>
        <v>Q2</v>
      </c>
      <c r="H47" s="115" t="str">
        <f>+H42</f>
        <v>Q3</v>
      </c>
      <c r="I47" s="115" t="str">
        <f>+I42</f>
        <v>Q4</v>
      </c>
      <c r="J47" s="463" t="s">
        <v>9</v>
      </c>
      <c r="K47" s="115" t="str">
        <f t="shared" ref="K47:Q47" si="94">+K42</f>
        <v>Q2</v>
      </c>
      <c r="L47" s="115" t="str">
        <f t="shared" si="94"/>
        <v>Q3</v>
      </c>
      <c r="M47" s="115" t="str">
        <f t="shared" si="94"/>
        <v>Q4</v>
      </c>
      <c r="N47" s="463" t="str">
        <f t="shared" si="94"/>
        <v>Q1</v>
      </c>
      <c r="O47" s="115" t="str">
        <f t="shared" si="94"/>
        <v>Q2</v>
      </c>
      <c r="P47" s="115" t="str">
        <f t="shared" si="94"/>
        <v>Q3</v>
      </c>
      <c r="Q47" s="249" t="str">
        <f t="shared" si="94"/>
        <v>Q4</v>
      </c>
      <c r="R47" s="463" t="str">
        <f t="shared" ref="R47" si="95">+R42</f>
        <v>Q1</v>
      </c>
      <c r="S47" s="115" t="s">
        <v>8</v>
      </c>
      <c r="T47" s="115" t="str">
        <f>T32</f>
        <v>Q3</v>
      </c>
      <c r="U47" s="249" t="str">
        <f>U32</f>
        <v>Q4</v>
      </c>
      <c r="V47" s="117" t="str">
        <f t="shared" ref="V47" si="96">+V42</f>
        <v>Q1</v>
      </c>
      <c r="W47" s="115" t="s">
        <v>8</v>
      </c>
      <c r="X47" s="249" t="s">
        <v>7</v>
      </c>
    </row>
    <row r="48" spans="1:24">
      <c r="A48" s="114" t="s">
        <v>142</v>
      </c>
      <c r="B48" s="100">
        <v>0</v>
      </c>
      <c r="C48" s="100">
        <v>0</v>
      </c>
      <c r="D48" s="100">
        <v>0</v>
      </c>
      <c r="E48" s="376">
        <v>1</v>
      </c>
      <c r="F48" s="100">
        <v>0</v>
      </c>
      <c r="G48" s="100">
        <v>0</v>
      </c>
      <c r="H48" s="100">
        <v>0</v>
      </c>
      <c r="I48" s="100">
        <v>0</v>
      </c>
      <c r="J48" s="466">
        <v>3</v>
      </c>
      <c r="K48" s="100">
        <v>3</v>
      </c>
      <c r="L48" s="100">
        <v>11</v>
      </c>
      <c r="M48" s="100">
        <v>10</v>
      </c>
      <c r="N48" s="466">
        <v>11</v>
      </c>
      <c r="O48" s="100">
        <v>16</v>
      </c>
      <c r="P48" s="100">
        <v>4</v>
      </c>
      <c r="Q48" s="376">
        <v>4</v>
      </c>
      <c r="R48" s="466">
        <v>0</v>
      </c>
      <c r="S48" s="100">
        <v>0</v>
      </c>
      <c r="T48" s="100">
        <v>0</v>
      </c>
      <c r="U48" s="376">
        <v>0</v>
      </c>
      <c r="V48" s="654">
        <v>0</v>
      </c>
      <c r="W48" s="100">
        <v>0</v>
      </c>
      <c r="X48" s="376">
        <v>0</v>
      </c>
    </row>
    <row r="49" spans="1:24">
      <c r="A49" s="114" t="s">
        <v>141</v>
      </c>
      <c r="B49" s="100">
        <v>-2</v>
      </c>
      <c r="C49" s="100">
        <v>3</v>
      </c>
      <c r="D49" s="100">
        <v>7</v>
      </c>
      <c r="E49" s="376">
        <v>5</v>
      </c>
      <c r="F49" s="100">
        <v>6</v>
      </c>
      <c r="G49" s="100">
        <v>4</v>
      </c>
      <c r="H49" s="100">
        <v>6</v>
      </c>
      <c r="I49" s="100">
        <v>4</v>
      </c>
      <c r="J49" s="466">
        <v>3</v>
      </c>
      <c r="K49" s="100">
        <v>-1</v>
      </c>
      <c r="L49" s="100">
        <v>-6</v>
      </c>
      <c r="M49" s="100">
        <v>-6</v>
      </c>
      <c r="N49" s="466">
        <v>-11</v>
      </c>
      <c r="O49" s="100">
        <v>-10</v>
      </c>
      <c r="P49" s="100">
        <v>-1</v>
      </c>
      <c r="Q49" s="376">
        <v>0</v>
      </c>
      <c r="R49" s="466">
        <v>7</v>
      </c>
      <c r="S49" s="100">
        <v>9</v>
      </c>
      <c r="T49" s="100">
        <v>14</v>
      </c>
      <c r="U49" s="376">
        <v>11</v>
      </c>
      <c r="V49" s="654">
        <v>9</v>
      </c>
      <c r="W49" s="100">
        <v>7</v>
      </c>
      <c r="X49" s="376">
        <v>5</v>
      </c>
    </row>
    <row r="50" spans="1:24">
      <c r="A50" s="114" t="s">
        <v>342</v>
      </c>
      <c r="B50" s="100">
        <v>7</v>
      </c>
      <c r="C50" s="100">
        <v>6</v>
      </c>
      <c r="D50" s="100">
        <v>0</v>
      </c>
      <c r="E50" s="376">
        <v>10</v>
      </c>
      <c r="F50" s="100">
        <v>3</v>
      </c>
      <c r="G50" s="100">
        <v>-3</v>
      </c>
      <c r="H50" s="100">
        <v>4</v>
      </c>
      <c r="I50" s="100">
        <v>-5</v>
      </c>
      <c r="J50" s="466">
        <v>-14</v>
      </c>
      <c r="K50" s="100">
        <v>-29</v>
      </c>
      <c r="L50" s="100">
        <v>-17</v>
      </c>
      <c r="M50" s="100">
        <v>-12</v>
      </c>
      <c r="N50" s="466">
        <v>12</v>
      </c>
      <c r="O50" s="100">
        <v>39</v>
      </c>
      <c r="P50" s="100">
        <v>7</v>
      </c>
      <c r="Q50" s="376">
        <v>14</v>
      </c>
      <c r="R50" s="466">
        <v>1</v>
      </c>
      <c r="S50" s="100">
        <v>2</v>
      </c>
      <c r="T50" s="100">
        <v>14</v>
      </c>
      <c r="U50" s="376">
        <v>16</v>
      </c>
      <c r="V50" s="654">
        <v>19</v>
      </c>
      <c r="W50" s="100">
        <v>28</v>
      </c>
      <c r="X50" s="376">
        <v>19</v>
      </c>
    </row>
    <row r="51" spans="1:24">
      <c r="A51" s="114" t="s">
        <v>143</v>
      </c>
      <c r="B51" s="100">
        <f t="shared" ref="B51:H51" si="97">SUM(B48:B50)</f>
        <v>5</v>
      </c>
      <c r="C51" s="100">
        <f t="shared" si="97"/>
        <v>9</v>
      </c>
      <c r="D51" s="100">
        <f t="shared" si="97"/>
        <v>7</v>
      </c>
      <c r="E51" s="376">
        <f t="shared" si="97"/>
        <v>16</v>
      </c>
      <c r="F51" s="100">
        <f t="shared" si="97"/>
        <v>9</v>
      </c>
      <c r="G51" s="100">
        <f t="shared" ref="G51" si="98">SUM(G48:G50)</f>
        <v>1</v>
      </c>
      <c r="H51" s="100">
        <f t="shared" si="97"/>
        <v>10</v>
      </c>
      <c r="I51" s="100">
        <f t="shared" ref="I51" si="99">SUM(I48:I50)</f>
        <v>-1</v>
      </c>
      <c r="J51" s="466">
        <v>-8</v>
      </c>
      <c r="K51" s="100">
        <f t="shared" ref="K51:M51" si="100">SUM(K48:K50)</f>
        <v>-27</v>
      </c>
      <c r="L51" s="100">
        <f t="shared" ref="L51" si="101">SUM(L48:L50)</f>
        <v>-12</v>
      </c>
      <c r="M51" s="100">
        <f t="shared" si="100"/>
        <v>-8</v>
      </c>
      <c r="N51" s="466">
        <f t="shared" ref="N51" si="102">SUM(N48:N50)</f>
        <v>12</v>
      </c>
      <c r="O51" s="100">
        <f t="shared" ref="O51:Q51" si="103">SUM(O48:O50)</f>
        <v>45</v>
      </c>
      <c r="P51" s="100">
        <f t="shared" si="103"/>
        <v>10</v>
      </c>
      <c r="Q51" s="376">
        <f t="shared" si="103"/>
        <v>18</v>
      </c>
      <c r="R51" s="466">
        <f t="shared" ref="R51" si="104">SUM(R48:R50)</f>
        <v>8</v>
      </c>
      <c r="S51" s="100">
        <v>11</v>
      </c>
      <c r="T51" s="100">
        <v>28</v>
      </c>
      <c r="U51" s="376">
        <v>27</v>
      </c>
      <c r="V51" s="654">
        <v>28</v>
      </c>
      <c r="W51" s="100">
        <v>35</v>
      </c>
      <c r="X51" s="376">
        <v>24</v>
      </c>
    </row>
    <row r="52" spans="1:24">
      <c r="A52" s="113" t="s">
        <v>193</v>
      </c>
      <c r="B52" s="115" t="s">
        <v>9</v>
      </c>
      <c r="C52" s="115" t="str">
        <f>$C$4</f>
        <v>Q2</v>
      </c>
      <c r="D52" s="115" t="str">
        <f>D4</f>
        <v>Q3</v>
      </c>
      <c r="E52" s="249" t="str">
        <f>E4</f>
        <v>Q4</v>
      </c>
      <c r="F52" s="115" t="s">
        <v>9</v>
      </c>
      <c r="G52" s="115" t="str">
        <f>+G47</f>
        <v>Q2</v>
      </c>
      <c r="H52" s="115" t="str">
        <f>+H47</f>
        <v>Q3</v>
      </c>
      <c r="I52" s="115" t="str">
        <f>+I47</f>
        <v>Q4</v>
      </c>
      <c r="J52" s="463" t="s">
        <v>9</v>
      </c>
      <c r="K52" s="115" t="str">
        <f t="shared" ref="K52:Q52" si="105">+K47</f>
        <v>Q2</v>
      </c>
      <c r="L52" s="115" t="str">
        <f t="shared" si="105"/>
        <v>Q3</v>
      </c>
      <c r="M52" s="115" t="str">
        <f t="shared" si="105"/>
        <v>Q4</v>
      </c>
      <c r="N52" s="463" t="str">
        <f t="shared" si="105"/>
        <v>Q1</v>
      </c>
      <c r="O52" s="115" t="str">
        <f t="shared" si="105"/>
        <v>Q2</v>
      </c>
      <c r="P52" s="115" t="str">
        <f t="shared" si="105"/>
        <v>Q3</v>
      </c>
      <c r="Q52" s="249" t="str">
        <f t="shared" si="105"/>
        <v>Q4</v>
      </c>
      <c r="R52" s="463" t="str">
        <f t="shared" ref="R52" si="106">+R47</f>
        <v>Q1</v>
      </c>
      <c r="S52" s="115" t="s">
        <v>8</v>
      </c>
      <c r="T52" s="115" t="str">
        <f>T32</f>
        <v>Q3</v>
      </c>
      <c r="U52" s="249" t="str">
        <f>U32</f>
        <v>Q4</v>
      </c>
      <c r="V52" s="117" t="str">
        <f t="shared" ref="V52" si="107">+V47</f>
        <v>Q1</v>
      </c>
      <c r="W52" s="115" t="s">
        <v>8</v>
      </c>
      <c r="X52" s="249" t="s">
        <v>7</v>
      </c>
    </row>
    <row r="53" spans="1:24">
      <c r="A53" s="114" t="s">
        <v>142</v>
      </c>
      <c r="B53" s="294">
        <v>2</v>
      </c>
      <c r="C53" s="294">
        <v>-2</v>
      </c>
      <c r="D53" s="294">
        <v>-4</v>
      </c>
      <c r="E53" s="374">
        <v>-4</v>
      </c>
      <c r="F53" s="294">
        <v>-4</v>
      </c>
      <c r="G53" s="294">
        <v>-2</v>
      </c>
      <c r="H53" s="294">
        <v>4</v>
      </c>
      <c r="I53" s="294">
        <v>3</v>
      </c>
      <c r="J53" s="464">
        <v>3</v>
      </c>
      <c r="K53" s="294">
        <v>1</v>
      </c>
      <c r="L53" s="294">
        <v>0</v>
      </c>
      <c r="M53" s="294">
        <v>0</v>
      </c>
      <c r="N53" s="464">
        <v>0</v>
      </c>
      <c r="O53" s="294">
        <v>1</v>
      </c>
      <c r="P53" s="294">
        <v>1</v>
      </c>
      <c r="Q53" s="374">
        <v>2</v>
      </c>
      <c r="R53" s="464">
        <v>2</v>
      </c>
      <c r="S53" s="294">
        <v>5</v>
      </c>
      <c r="T53" s="294">
        <v>21</v>
      </c>
      <c r="U53" s="374">
        <v>33</v>
      </c>
      <c r="V53" s="295">
        <v>28</v>
      </c>
      <c r="W53" s="294">
        <v>27</v>
      </c>
      <c r="X53" s="374">
        <v>15</v>
      </c>
    </row>
    <row r="54" spans="1:24">
      <c r="A54" s="114" t="s">
        <v>141</v>
      </c>
      <c r="B54" s="294">
        <v>-4</v>
      </c>
      <c r="C54" s="294">
        <v>2</v>
      </c>
      <c r="D54" s="294">
        <v>6</v>
      </c>
      <c r="E54" s="374">
        <v>4</v>
      </c>
      <c r="F54" s="294">
        <v>6</v>
      </c>
      <c r="G54" s="294">
        <v>4</v>
      </c>
      <c r="H54" s="294">
        <v>7</v>
      </c>
      <c r="I54" s="294">
        <v>4</v>
      </c>
      <c r="J54" s="464">
        <v>3</v>
      </c>
      <c r="K54" s="294">
        <v>-2</v>
      </c>
      <c r="L54" s="294">
        <v>-8</v>
      </c>
      <c r="M54" s="294">
        <v>-9</v>
      </c>
      <c r="N54" s="464">
        <v>-11</v>
      </c>
      <c r="O54" s="294">
        <v>-9</v>
      </c>
      <c r="P54" s="294">
        <v>-1</v>
      </c>
      <c r="Q54" s="374">
        <v>1</v>
      </c>
      <c r="R54" s="464">
        <v>8</v>
      </c>
      <c r="S54" s="294">
        <v>12</v>
      </c>
      <c r="T54" s="294">
        <v>16</v>
      </c>
      <c r="U54" s="374">
        <v>15</v>
      </c>
      <c r="V54" s="295">
        <v>10</v>
      </c>
      <c r="W54" s="294">
        <v>8</v>
      </c>
      <c r="X54" s="374">
        <v>4</v>
      </c>
    </row>
    <row r="55" spans="1:24">
      <c r="A55" s="114" t="s">
        <v>342</v>
      </c>
      <c r="B55" s="294">
        <v>10</v>
      </c>
      <c r="C55" s="294">
        <v>6</v>
      </c>
      <c r="D55" s="294">
        <v>5</v>
      </c>
      <c r="E55" s="374">
        <v>9</v>
      </c>
      <c r="F55" s="294">
        <v>8</v>
      </c>
      <c r="G55" s="294">
        <v>13</v>
      </c>
      <c r="H55" s="294">
        <v>17</v>
      </c>
      <c r="I55" s="294">
        <v>4</v>
      </c>
      <c r="J55" s="464">
        <v>-1</v>
      </c>
      <c r="K55" s="294">
        <v>-17</v>
      </c>
      <c r="L55" s="294">
        <v>-13</v>
      </c>
      <c r="M55" s="294">
        <v>-7</v>
      </c>
      <c r="N55" s="464">
        <v>5</v>
      </c>
      <c r="O55" s="294">
        <v>23</v>
      </c>
      <c r="P55" s="294">
        <v>13</v>
      </c>
      <c r="Q55" s="374">
        <v>14</v>
      </c>
      <c r="R55" s="464">
        <v>9</v>
      </c>
      <c r="S55" s="294">
        <v>9</v>
      </c>
      <c r="T55" s="294">
        <v>20</v>
      </c>
      <c r="U55" s="374">
        <v>24</v>
      </c>
      <c r="V55" s="295">
        <v>24</v>
      </c>
      <c r="W55" s="294">
        <v>26</v>
      </c>
      <c r="X55" s="374">
        <v>18</v>
      </c>
    </row>
    <row r="56" spans="1:24">
      <c r="A56" s="504" t="s">
        <v>143</v>
      </c>
      <c r="B56" s="296">
        <f t="shared" ref="B56:H56" si="108">SUM(B53:B55)</f>
        <v>8</v>
      </c>
      <c r="C56" s="296">
        <f t="shared" si="108"/>
        <v>6</v>
      </c>
      <c r="D56" s="296">
        <f t="shared" si="108"/>
        <v>7</v>
      </c>
      <c r="E56" s="380">
        <f t="shared" si="108"/>
        <v>9</v>
      </c>
      <c r="F56" s="296">
        <f t="shared" si="108"/>
        <v>10</v>
      </c>
      <c r="G56" s="296">
        <f t="shared" ref="G56" si="109">SUM(G53:G55)</f>
        <v>15</v>
      </c>
      <c r="H56" s="296">
        <f t="shared" si="108"/>
        <v>28</v>
      </c>
      <c r="I56" s="296">
        <f t="shared" ref="I56" si="110">SUM(I53:I55)</f>
        <v>11</v>
      </c>
      <c r="J56" s="468">
        <v>5</v>
      </c>
      <c r="K56" s="296">
        <f t="shared" ref="K56:M56" si="111">SUM(K53:K55)</f>
        <v>-18</v>
      </c>
      <c r="L56" s="296">
        <f t="shared" ref="L56" si="112">SUM(L53:L55)</f>
        <v>-21</v>
      </c>
      <c r="M56" s="296">
        <f t="shared" si="111"/>
        <v>-16</v>
      </c>
      <c r="N56" s="468">
        <f t="shared" ref="N56" si="113">SUM(N53:N55)</f>
        <v>-6</v>
      </c>
      <c r="O56" s="296">
        <f t="shared" ref="O56:Q56" si="114">SUM(O53:O55)</f>
        <v>15</v>
      </c>
      <c r="P56" s="296">
        <f t="shared" si="114"/>
        <v>13</v>
      </c>
      <c r="Q56" s="380">
        <f t="shared" si="114"/>
        <v>17</v>
      </c>
      <c r="R56" s="468">
        <f t="shared" ref="R56" si="115">SUM(R53:R55)</f>
        <v>19</v>
      </c>
      <c r="S56" s="296">
        <v>26</v>
      </c>
      <c r="T56" s="296">
        <v>57</v>
      </c>
      <c r="U56" s="380">
        <v>72</v>
      </c>
      <c r="V56" s="655">
        <v>62</v>
      </c>
      <c r="W56" s="296">
        <v>61</v>
      </c>
      <c r="X56" s="380">
        <v>37</v>
      </c>
    </row>
    <row r="58" spans="1:24" ht="12.75" customHeight="1">
      <c r="A58" s="365" t="s">
        <v>343</v>
      </c>
    </row>
    <row r="59" spans="1:24" ht="15.6">
      <c r="A59" s="216"/>
    </row>
  </sheetData>
  <phoneticPr fontId="12" type="noConversion"/>
  <pageMargins left="0.70866141732283472" right="0.70866141732283472" top="0.74803149606299213" bottom="0.74803149606299213" header="0.31496062992125984" footer="0.31496062992125984"/>
  <pageSetup paperSize="9" scale="6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79"/>
  <sheetViews>
    <sheetView showGridLines="0" zoomScale="90" zoomScaleNormal="90" zoomScaleSheetLayoutView="75" workbookViewId="0">
      <pane xSplit="1" ySplit="4" topLeftCell="B5" activePane="bottomRight" state="frozen"/>
      <selection activeCell="Z67" sqref="Z67"/>
      <selection pane="topRight" activeCell="Z67" sqref="Z67"/>
      <selection pane="bottomLeft" activeCell="Z67" sqref="Z67"/>
      <selection pane="bottomRight"/>
    </sheetView>
  </sheetViews>
  <sheetFormatPr defaultColWidth="9.109375" defaultRowHeight="13.2" outlineLevelRow="1"/>
  <cols>
    <col min="1" max="1" width="54.109375" style="1" customWidth="1"/>
    <col min="2" max="2" width="10.109375" style="1" customWidth="1"/>
    <col min="3" max="3" width="9.109375" style="1"/>
    <col min="4" max="4" width="1.44140625" style="1" customWidth="1"/>
    <col min="5" max="5" width="9.109375" style="1"/>
    <col min="6" max="6" width="1.44140625" style="1" customWidth="1"/>
    <col min="7" max="7" width="9.109375" style="1"/>
    <col min="8" max="8" width="1.44140625" style="1" customWidth="1"/>
    <col min="9" max="9" width="9.109375" style="1"/>
    <col min="10" max="10" width="1.44140625" style="1" customWidth="1"/>
    <col min="11" max="16384" width="9.109375" style="1"/>
  </cols>
  <sheetData>
    <row r="1" spans="1:11" s="103" customFormat="1">
      <c r="A1" s="63" t="s">
        <v>0</v>
      </c>
      <c r="B1" s="63"/>
      <c r="C1" s="63"/>
      <c r="D1" s="63"/>
      <c r="E1" s="63"/>
      <c r="F1" s="63"/>
      <c r="G1" s="63"/>
      <c r="H1" s="63"/>
      <c r="I1" s="63"/>
      <c r="J1" s="63"/>
      <c r="K1" s="112"/>
    </row>
    <row r="2" spans="1:11" s="105" customFormat="1">
      <c r="A2" s="79" t="s">
        <v>243</v>
      </c>
      <c r="B2" s="63"/>
      <c r="C2" s="63"/>
      <c r="D2" s="63"/>
      <c r="E2" s="63"/>
      <c r="F2" s="63"/>
      <c r="G2" s="63"/>
      <c r="H2" s="63"/>
      <c r="I2" s="63"/>
      <c r="J2" s="63"/>
      <c r="K2" s="112"/>
    </row>
    <row r="3" spans="1:11" s="40" customFormat="1">
      <c r="A3" s="92"/>
      <c r="B3" s="93"/>
      <c r="C3" s="93"/>
      <c r="D3" s="93"/>
      <c r="E3" s="93"/>
      <c r="F3" s="93"/>
      <c r="G3" s="93"/>
      <c r="H3" s="93"/>
      <c r="I3" s="93"/>
      <c r="J3" s="93"/>
      <c r="K3" s="528"/>
    </row>
    <row r="4" spans="1:11" s="46" customFormat="1" ht="15.6">
      <c r="A4" s="69" t="s">
        <v>1</v>
      </c>
      <c r="B4" s="70" t="s">
        <v>339</v>
      </c>
      <c r="C4" s="70">
        <v>2018</v>
      </c>
      <c r="D4" s="70"/>
      <c r="E4" s="70">
        <v>2019</v>
      </c>
      <c r="F4" s="70"/>
      <c r="G4" s="70">
        <v>2020</v>
      </c>
      <c r="H4" s="70"/>
      <c r="I4" s="70">
        <v>2021</v>
      </c>
      <c r="J4" s="70"/>
      <c r="K4" s="529">
        <v>2022</v>
      </c>
    </row>
    <row r="5" spans="1:11">
      <c r="A5" s="9" t="s">
        <v>39</v>
      </c>
      <c r="B5" s="214"/>
      <c r="C5" s="214"/>
      <c r="D5" s="214"/>
      <c r="E5" s="214"/>
      <c r="F5" s="214"/>
      <c r="G5" s="214"/>
      <c r="H5" s="214"/>
      <c r="I5" s="214"/>
      <c r="J5" s="214"/>
      <c r="K5" s="530"/>
    </row>
    <row r="6" spans="1:11" hidden="1" outlineLevel="1">
      <c r="A6" s="3" t="s">
        <v>2</v>
      </c>
      <c r="B6" s="23">
        <v>40772</v>
      </c>
      <c r="C6" s="23">
        <v>45580</v>
      </c>
      <c r="D6" s="23"/>
      <c r="E6" s="23">
        <v>50654</v>
      </c>
      <c r="F6" s="23"/>
      <c r="G6" s="23">
        <v>47401</v>
      </c>
      <c r="H6" s="23"/>
      <c r="I6" s="23">
        <v>55012</v>
      </c>
      <c r="J6" s="23"/>
      <c r="K6" s="531">
        <v>69834</v>
      </c>
    </row>
    <row r="7" spans="1:11" hidden="1" outlineLevel="1">
      <c r="A7" s="3" t="s">
        <v>191</v>
      </c>
      <c r="B7" s="23">
        <v>21890</v>
      </c>
      <c r="C7" s="23">
        <v>21471</v>
      </c>
      <c r="D7" s="23"/>
      <c r="E7" s="23">
        <v>23876</v>
      </c>
      <c r="F7" s="23"/>
      <c r="G7" s="23">
        <v>25583</v>
      </c>
      <c r="H7" s="23"/>
      <c r="I7" s="23">
        <v>39529</v>
      </c>
      <c r="J7" s="23"/>
      <c r="K7" s="531">
        <v>41213</v>
      </c>
    </row>
    <row r="8" spans="1:11" hidden="1" outlineLevel="1">
      <c r="A8" s="3" t="s">
        <v>3</v>
      </c>
      <c r="B8" s="23">
        <v>16651</v>
      </c>
      <c r="C8" s="23">
        <v>18264</v>
      </c>
      <c r="D8" s="23"/>
      <c r="E8" s="23">
        <v>18267</v>
      </c>
      <c r="F8" s="23"/>
      <c r="G8" s="23">
        <v>16254</v>
      </c>
      <c r="H8" s="23"/>
      <c r="I8" s="23">
        <v>20545</v>
      </c>
      <c r="J8" s="23"/>
      <c r="K8" s="531">
        <v>26070</v>
      </c>
    </row>
    <row r="9" spans="1:11" hidden="1" outlineLevel="1">
      <c r="A9" s="3" t="s">
        <v>193</v>
      </c>
      <c r="B9" s="23">
        <v>11259</v>
      </c>
      <c r="C9" s="23">
        <v>12498</v>
      </c>
      <c r="D9" s="23"/>
      <c r="E9" s="23">
        <v>13954</v>
      </c>
      <c r="F9" s="23"/>
      <c r="G9" s="23">
        <v>11810</v>
      </c>
      <c r="H9" s="23"/>
      <c r="I9" s="23">
        <v>15155</v>
      </c>
      <c r="J9" s="23"/>
      <c r="K9" s="531">
        <v>21783</v>
      </c>
    </row>
    <row r="10" spans="1:11" hidden="1" outlineLevel="1">
      <c r="A10" s="3" t="s">
        <v>40</v>
      </c>
      <c r="B10" s="23">
        <v>-440</v>
      </c>
      <c r="C10" s="23">
        <v>-681</v>
      </c>
      <c r="D10" s="23"/>
      <c r="E10" s="23">
        <v>-647</v>
      </c>
      <c r="F10" s="23"/>
      <c r="G10" s="23">
        <v>-494</v>
      </c>
      <c r="H10" s="23"/>
      <c r="I10" s="23">
        <v>-696</v>
      </c>
      <c r="J10" s="23"/>
      <c r="K10" s="531">
        <v>-808</v>
      </c>
    </row>
    <row r="11" spans="1:11" s="7" customFormat="1" collapsed="1">
      <c r="A11" s="41" t="s">
        <v>39</v>
      </c>
      <c r="B11" s="57">
        <f t="shared" ref="B11:I11" si="0">SUM(B6:B10)</f>
        <v>90132</v>
      </c>
      <c r="C11" s="57">
        <f t="shared" si="0"/>
        <v>97132</v>
      </c>
      <c r="D11" s="57"/>
      <c r="E11" s="57">
        <f t="shared" si="0"/>
        <v>106104</v>
      </c>
      <c r="F11" s="57"/>
      <c r="G11" s="57">
        <f t="shared" si="0"/>
        <v>100554</v>
      </c>
      <c r="H11" s="57"/>
      <c r="I11" s="57">
        <f t="shared" si="0"/>
        <v>129545</v>
      </c>
      <c r="J11" s="57"/>
      <c r="K11" s="532">
        <f t="shared" ref="K11" si="1">SUM(K6:K10)</f>
        <v>158092</v>
      </c>
    </row>
    <row r="12" spans="1:11" s="7" customFormat="1">
      <c r="A12" s="6"/>
      <c r="B12" s="303"/>
      <c r="K12" s="533"/>
    </row>
    <row r="13" spans="1:11">
      <c r="A13" s="6" t="s">
        <v>28</v>
      </c>
      <c r="B13" s="21"/>
      <c r="K13" s="405"/>
    </row>
    <row r="14" spans="1:11">
      <c r="A14" s="3" t="s">
        <v>2</v>
      </c>
      <c r="B14" s="23">
        <v>38924</v>
      </c>
      <c r="C14" s="23">
        <v>43972</v>
      </c>
      <c r="D14" s="23"/>
      <c r="E14" s="23">
        <v>48286</v>
      </c>
      <c r="F14" s="23"/>
      <c r="G14" s="23">
        <v>47329</v>
      </c>
      <c r="H14" s="23"/>
      <c r="I14" s="23">
        <v>49657</v>
      </c>
      <c r="J14" s="23"/>
      <c r="K14" s="531">
        <v>61058</v>
      </c>
    </row>
    <row r="15" spans="1:11">
      <c r="A15" s="3" t="s">
        <v>191</v>
      </c>
      <c r="B15" s="23">
        <v>19503</v>
      </c>
      <c r="C15" s="23">
        <v>22007</v>
      </c>
      <c r="D15" s="23"/>
      <c r="E15" s="23">
        <v>23570</v>
      </c>
      <c r="F15" s="23"/>
      <c r="G15" s="23">
        <v>24685</v>
      </c>
      <c r="H15" s="23"/>
      <c r="I15" s="23">
        <v>29219</v>
      </c>
      <c r="J15" s="23"/>
      <c r="K15" s="531">
        <v>38941</v>
      </c>
    </row>
    <row r="16" spans="1:11">
      <c r="A16" s="3" t="s">
        <v>3</v>
      </c>
      <c r="B16" s="23">
        <v>16431</v>
      </c>
      <c r="C16" s="23">
        <v>17933</v>
      </c>
      <c r="D16" s="23"/>
      <c r="E16" s="23">
        <v>18712</v>
      </c>
      <c r="F16" s="23"/>
      <c r="G16" s="23">
        <v>16176</v>
      </c>
      <c r="H16" s="23"/>
      <c r="I16" s="23">
        <v>19421</v>
      </c>
      <c r="J16" s="23"/>
      <c r="K16" s="531">
        <v>23007</v>
      </c>
    </row>
    <row r="17" spans="1:11">
      <c r="A17" s="3" t="s">
        <v>193</v>
      </c>
      <c r="B17" s="23">
        <v>11217</v>
      </c>
      <c r="C17" s="23">
        <v>12042</v>
      </c>
      <c r="D17" s="23"/>
      <c r="E17" s="23">
        <v>13915</v>
      </c>
      <c r="F17" s="23"/>
      <c r="G17" s="23">
        <v>12106</v>
      </c>
      <c r="H17" s="23"/>
      <c r="I17" s="23">
        <v>13234</v>
      </c>
      <c r="J17" s="23"/>
      <c r="K17" s="531">
        <v>19053</v>
      </c>
    </row>
    <row r="18" spans="1:11">
      <c r="A18" s="3" t="s">
        <v>87</v>
      </c>
      <c r="B18" s="23">
        <v>-422</v>
      </c>
      <c r="C18" s="23">
        <v>-591</v>
      </c>
      <c r="D18" s="23"/>
      <c r="E18" s="23">
        <v>-727</v>
      </c>
      <c r="F18" s="23"/>
      <c r="G18" s="23">
        <v>-509</v>
      </c>
      <c r="H18" s="23"/>
      <c r="I18" s="23">
        <v>-619</v>
      </c>
      <c r="J18" s="23"/>
      <c r="K18" s="531">
        <v>-734</v>
      </c>
    </row>
    <row r="19" spans="1:11" s="7" customFormat="1">
      <c r="A19" s="41" t="s">
        <v>28</v>
      </c>
      <c r="B19" s="57">
        <f t="shared" ref="B19:I19" si="2">SUM(B14:B18)</f>
        <v>85653</v>
      </c>
      <c r="C19" s="57">
        <f t="shared" si="2"/>
        <v>95363</v>
      </c>
      <c r="D19" s="57"/>
      <c r="E19" s="57">
        <f t="shared" si="2"/>
        <v>103756</v>
      </c>
      <c r="F19" s="57"/>
      <c r="G19" s="57">
        <f t="shared" si="2"/>
        <v>99787</v>
      </c>
      <c r="H19" s="57"/>
      <c r="I19" s="57">
        <f t="shared" si="2"/>
        <v>110912</v>
      </c>
      <c r="J19" s="57"/>
      <c r="K19" s="532">
        <f t="shared" ref="K19" si="3">SUM(K14:K18)</f>
        <v>141325</v>
      </c>
    </row>
    <row r="20" spans="1:11">
      <c r="A20" s="3" t="s">
        <v>29</v>
      </c>
      <c r="B20" s="23">
        <v>-48631</v>
      </c>
      <c r="C20" s="23">
        <v>-54142</v>
      </c>
      <c r="D20" s="23"/>
      <c r="E20" s="23">
        <v>-59024</v>
      </c>
      <c r="F20" s="23"/>
      <c r="G20" s="23">
        <v>-58607</v>
      </c>
      <c r="H20" s="23"/>
      <c r="I20" s="23">
        <v>-64383</v>
      </c>
      <c r="J20" s="23"/>
      <c r="K20" s="531">
        <v>-81941</v>
      </c>
    </row>
    <row r="21" spans="1:11" s="7" customFormat="1">
      <c r="A21" s="6" t="s">
        <v>15</v>
      </c>
      <c r="B21" s="157">
        <f t="shared" ref="B21:I21" si="4">SUM(B19:B20)</f>
        <v>37022</v>
      </c>
      <c r="C21" s="157">
        <f t="shared" si="4"/>
        <v>41221</v>
      </c>
      <c r="D21" s="157"/>
      <c r="E21" s="157">
        <f t="shared" si="4"/>
        <v>44732</v>
      </c>
      <c r="F21" s="157"/>
      <c r="G21" s="157">
        <f t="shared" si="4"/>
        <v>41180</v>
      </c>
      <c r="H21" s="157"/>
      <c r="I21" s="157">
        <f t="shared" si="4"/>
        <v>46529</v>
      </c>
      <c r="J21" s="157"/>
      <c r="K21" s="534">
        <f t="shared" ref="K21" si="5">SUM(K19:K20)</f>
        <v>59384</v>
      </c>
    </row>
    <row r="22" spans="1:11" hidden="1" outlineLevel="1">
      <c r="A22" s="3" t="s">
        <v>16</v>
      </c>
      <c r="B22" s="23">
        <v>-10143</v>
      </c>
      <c r="C22" s="23">
        <v>-11155</v>
      </c>
      <c r="D22" s="23"/>
      <c r="E22" s="23">
        <v>-12118</v>
      </c>
      <c r="F22" s="23"/>
      <c r="G22" s="23">
        <v>-11334</v>
      </c>
      <c r="H22" s="23"/>
      <c r="I22" s="23">
        <v>-12178</v>
      </c>
      <c r="J22" s="23"/>
      <c r="K22" s="531">
        <v>-15629</v>
      </c>
    </row>
    <row r="23" spans="1:11" hidden="1" outlineLevel="1">
      <c r="A23" s="3" t="s">
        <v>27</v>
      </c>
      <c r="B23" s="23">
        <v>-5599</v>
      </c>
      <c r="C23" s="23">
        <v>-6056</v>
      </c>
      <c r="D23" s="23"/>
      <c r="E23" s="23">
        <v>-7226</v>
      </c>
      <c r="F23" s="23"/>
      <c r="G23" s="23">
        <v>-6493</v>
      </c>
      <c r="H23" s="23"/>
      <c r="I23" s="23">
        <v>-7283</v>
      </c>
      <c r="J23" s="23"/>
      <c r="K23" s="531">
        <v>-7961</v>
      </c>
    </row>
    <row r="24" spans="1:11" hidden="1" outlineLevel="1">
      <c r="A24" s="3" t="s">
        <v>17</v>
      </c>
      <c r="B24" s="23">
        <v>-2928</v>
      </c>
      <c r="C24" s="23">
        <v>-3166</v>
      </c>
      <c r="D24" s="23"/>
      <c r="E24" s="23">
        <v>-3631</v>
      </c>
      <c r="F24" s="23"/>
      <c r="G24" s="23">
        <v>-3762</v>
      </c>
      <c r="H24" s="23"/>
      <c r="I24" s="23">
        <v>-4125</v>
      </c>
      <c r="J24" s="23"/>
      <c r="K24" s="531">
        <v>-5389</v>
      </c>
    </row>
    <row r="25" spans="1:11" hidden="1" outlineLevel="1">
      <c r="A25" s="3" t="s">
        <v>92</v>
      </c>
      <c r="B25" s="23">
        <v>396</v>
      </c>
      <c r="C25" s="23">
        <v>343</v>
      </c>
      <c r="D25" s="23"/>
      <c r="E25" s="23">
        <v>140</v>
      </c>
      <c r="F25" s="23"/>
      <c r="G25" s="23">
        <v>-445</v>
      </c>
      <c r="H25" s="23"/>
      <c r="I25" s="23">
        <v>616</v>
      </c>
      <c r="J25" s="23"/>
      <c r="K25" s="531">
        <v>-189</v>
      </c>
    </row>
    <row r="26" spans="1:11" s="8" customFormat="1" hidden="1" outlineLevel="1">
      <c r="A26" s="42" t="s">
        <v>4</v>
      </c>
      <c r="B26" s="24">
        <f>B20+B22+B23+B24+B25</f>
        <v>-66905</v>
      </c>
      <c r="C26" s="24">
        <f>C20+C22+C23+C24+C25</f>
        <v>-74176</v>
      </c>
      <c r="D26" s="24"/>
      <c r="E26" s="24">
        <f>E20+E22+E23+E24+E25</f>
        <v>-81859</v>
      </c>
      <c r="F26" s="24"/>
      <c r="G26" s="24">
        <v>-80641</v>
      </c>
      <c r="H26" s="24"/>
      <c r="I26" s="24">
        <v>-87353</v>
      </c>
      <c r="J26" s="24"/>
      <c r="K26" s="535">
        <v>-111109</v>
      </c>
    </row>
    <row r="27" spans="1:11" collapsed="1">
      <c r="A27" s="9" t="s">
        <v>54</v>
      </c>
      <c r="B27" s="185"/>
      <c r="C27" s="185"/>
      <c r="D27" s="185"/>
      <c r="E27" s="185"/>
      <c r="F27" s="185"/>
      <c r="G27" s="185"/>
      <c r="H27" s="185"/>
      <c r="I27" s="185"/>
      <c r="J27" s="185"/>
      <c r="K27" s="536"/>
    </row>
    <row r="28" spans="1:11">
      <c r="A28" s="3" t="s">
        <v>2</v>
      </c>
      <c r="B28" s="159">
        <v>8962</v>
      </c>
      <c r="C28" s="159">
        <v>10263</v>
      </c>
      <c r="D28" s="159"/>
      <c r="E28" s="159">
        <v>11198</v>
      </c>
      <c r="F28" s="159"/>
      <c r="G28" s="159">
        <v>10658</v>
      </c>
      <c r="H28" s="159"/>
      <c r="I28" s="159">
        <v>11874</v>
      </c>
      <c r="J28" s="159"/>
      <c r="K28" s="537">
        <v>14425</v>
      </c>
    </row>
    <row r="29" spans="1:11">
      <c r="A29" s="3" t="s">
        <v>191</v>
      </c>
      <c r="B29" s="159">
        <v>4924</v>
      </c>
      <c r="C29" s="159">
        <v>5522</v>
      </c>
      <c r="D29" s="159"/>
      <c r="E29" s="159">
        <v>5792</v>
      </c>
      <c r="F29" s="159"/>
      <c r="G29" s="159">
        <v>5519</v>
      </c>
      <c r="H29" s="159"/>
      <c r="I29" s="159">
        <v>7066</v>
      </c>
      <c r="J29" s="159"/>
      <c r="K29" s="537">
        <v>8407</v>
      </c>
    </row>
    <row r="30" spans="1:11">
      <c r="A30" s="3" t="s">
        <v>3</v>
      </c>
      <c r="B30" s="159">
        <v>4194</v>
      </c>
      <c r="C30" s="159">
        <v>4188</v>
      </c>
      <c r="D30" s="159"/>
      <c r="E30" s="159">
        <v>4069</v>
      </c>
      <c r="F30" s="159"/>
      <c r="G30" s="159">
        <v>2422</v>
      </c>
      <c r="H30" s="159"/>
      <c r="I30" s="159">
        <v>3976</v>
      </c>
      <c r="J30" s="159"/>
      <c r="K30" s="537">
        <v>4597</v>
      </c>
    </row>
    <row r="31" spans="1:11">
      <c r="A31" s="3" t="s">
        <v>193</v>
      </c>
      <c r="B31" s="159">
        <v>1705</v>
      </c>
      <c r="C31" s="159">
        <v>2006</v>
      </c>
      <c r="D31" s="159"/>
      <c r="E31" s="159">
        <v>2308</v>
      </c>
      <c r="F31" s="159"/>
      <c r="G31" s="159">
        <v>1594</v>
      </c>
      <c r="H31" s="159"/>
      <c r="I31" s="159">
        <v>2121</v>
      </c>
      <c r="J31" s="159"/>
      <c r="K31" s="537">
        <v>3525</v>
      </c>
    </row>
    <row r="32" spans="1:11">
      <c r="A32" s="3" t="s">
        <v>341</v>
      </c>
      <c r="B32" s="160">
        <v>-1037</v>
      </c>
      <c r="C32" s="160">
        <v>-792</v>
      </c>
      <c r="D32" s="160"/>
      <c r="E32" s="160">
        <v>-1470</v>
      </c>
      <c r="F32" s="160"/>
      <c r="G32" s="160">
        <v>-1047</v>
      </c>
      <c r="H32" s="160"/>
      <c r="I32" s="160">
        <v>-1478</v>
      </c>
      <c r="J32" s="160"/>
      <c r="K32" s="538">
        <v>-738</v>
      </c>
    </row>
    <row r="33" spans="1:11">
      <c r="A33" s="3"/>
      <c r="B33" s="23"/>
      <c r="K33" s="405"/>
    </row>
    <row r="34" spans="1:11" s="7" customFormat="1">
      <c r="A34" s="41" t="s">
        <v>54</v>
      </c>
      <c r="B34" s="57">
        <f t="shared" ref="B34:I34" si="6">SUM(B28:B32)</f>
        <v>18748</v>
      </c>
      <c r="C34" s="57">
        <f t="shared" si="6"/>
        <v>21187</v>
      </c>
      <c r="D34" s="57"/>
      <c r="E34" s="57">
        <f t="shared" si="6"/>
        <v>21897</v>
      </c>
      <c r="F34" s="57"/>
      <c r="G34" s="57">
        <f t="shared" si="6"/>
        <v>19146</v>
      </c>
      <c r="H34" s="57"/>
      <c r="I34" s="57">
        <f t="shared" si="6"/>
        <v>23559</v>
      </c>
      <c r="J34" s="57"/>
      <c r="K34" s="532">
        <f t="shared" ref="K34" si="7">SUM(K28:K32)</f>
        <v>30216</v>
      </c>
    </row>
    <row r="35" spans="1:11">
      <c r="A35" s="3"/>
      <c r="B35" s="3"/>
      <c r="K35" s="405"/>
    </row>
    <row r="36" spans="1:11">
      <c r="A36" s="6" t="s">
        <v>30</v>
      </c>
      <c r="B36" s="23"/>
      <c r="K36" s="405"/>
    </row>
    <row r="37" spans="1:11">
      <c r="A37" s="3" t="s">
        <v>2</v>
      </c>
      <c r="B37" s="163">
        <f t="shared" ref="B37:B40" si="8">+B28/B14</f>
        <v>0.2302435515363272</v>
      </c>
      <c r="C37" s="163">
        <f t="shared" ref="C37:I40" si="9">+C28/C14</f>
        <v>0.2333985263349404</v>
      </c>
      <c r="D37" s="163"/>
      <c r="E37" s="163">
        <f t="shared" ref="E37" si="10">+E28/E14</f>
        <v>0.23190987035579672</v>
      </c>
      <c r="F37" s="163"/>
      <c r="G37" s="163">
        <f t="shared" si="9"/>
        <v>0.22518963003655265</v>
      </c>
      <c r="H37" s="163"/>
      <c r="I37" s="163">
        <f t="shared" si="9"/>
        <v>0.23912036570876211</v>
      </c>
      <c r="J37" s="163"/>
      <c r="K37" s="566">
        <f t="shared" ref="K37" si="11">+K28/K14</f>
        <v>0.23625077794883553</v>
      </c>
    </row>
    <row r="38" spans="1:11">
      <c r="A38" s="3" t="s">
        <v>191</v>
      </c>
      <c r="B38" s="163">
        <f t="shared" si="8"/>
        <v>0.25247397836230323</v>
      </c>
      <c r="C38" s="163">
        <f t="shared" si="9"/>
        <v>0.25092016176671061</v>
      </c>
      <c r="D38" s="163"/>
      <c r="E38" s="163">
        <f t="shared" ref="E38" si="12">+E29/E15</f>
        <v>0.24573610521849809</v>
      </c>
      <c r="F38" s="163"/>
      <c r="G38" s="163">
        <f t="shared" si="9"/>
        <v>0.22357707109580718</v>
      </c>
      <c r="H38" s="163"/>
      <c r="I38" s="163">
        <f t="shared" si="9"/>
        <v>0.24182894691810122</v>
      </c>
      <c r="J38" s="163"/>
      <c r="K38" s="566">
        <f t="shared" ref="K38" si="13">+K29/K15</f>
        <v>0.21589070645335251</v>
      </c>
    </row>
    <row r="39" spans="1:11">
      <c r="A39" s="3" t="s">
        <v>3</v>
      </c>
      <c r="B39" s="163">
        <f t="shared" si="8"/>
        <v>0.25524922402775241</v>
      </c>
      <c r="C39" s="163">
        <f t="shared" si="9"/>
        <v>0.23353593932972733</v>
      </c>
      <c r="D39" s="163"/>
      <c r="E39" s="163">
        <f t="shared" ref="E39" si="14">+E30/E16</f>
        <v>0.21745404018811457</v>
      </c>
      <c r="F39" s="163"/>
      <c r="G39" s="163">
        <f t="shared" si="9"/>
        <v>0.14972799208704254</v>
      </c>
      <c r="H39" s="163"/>
      <c r="I39" s="163">
        <f t="shared" si="9"/>
        <v>0.2047268420781628</v>
      </c>
      <c r="J39" s="163"/>
      <c r="K39" s="566">
        <f t="shared" ref="K39" si="15">+K30/K16</f>
        <v>0.19980875385752161</v>
      </c>
    </row>
    <row r="40" spans="1:11">
      <c r="A40" s="3" t="s">
        <v>193</v>
      </c>
      <c r="B40" s="163">
        <f t="shared" si="8"/>
        <v>0.15200142640634751</v>
      </c>
      <c r="C40" s="163">
        <f t="shared" si="9"/>
        <v>0.16658362398272711</v>
      </c>
      <c r="D40" s="163"/>
      <c r="E40" s="163">
        <f t="shared" ref="E40" si="16">+E31/E17</f>
        <v>0.16586417535034137</v>
      </c>
      <c r="F40" s="163"/>
      <c r="G40" s="163">
        <f t="shared" si="9"/>
        <v>0.13167024615892944</v>
      </c>
      <c r="H40" s="163"/>
      <c r="I40" s="163">
        <f t="shared" si="9"/>
        <v>0.16026900408039899</v>
      </c>
      <c r="J40" s="163"/>
      <c r="K40" s="566">
        <f t="shared" ref="K40" si="17">+K31/K17</f>
        <v>0.18501023460872304</v>
      </c>
    </row>
    <row r="41" spans="1:11">
      <c r="A41" s="3"/>
      <c r="B41" s="165"/>
      <c r="C41" s="165"/>
      <c r="D41" s="165"/>
      <c r="E41" s="165"/>
      <c r="F41" s="165"/>
      <c r="G41" s="165"/>
      <c r="H41" s="165"/>
      <c r="I41" s="165"/>
      <c r="J41" s="165"/>
      <c r="K41" s="539"/>
    </row>
    <row r="42" spans="1:11">
      <c r="A42" s="41" t="s">
        <v>30</v>
      </c>
      <c r="B42" s="215">
        <f t="shared" ref="B42:I42" si="18">+B34/B19</f>
        <v>0.21888316813188097</v>
      </c>
      <c r="C42" s="215">
        <f t="shared" si="18"/>
        <v>0.22217212126296362</v>
      </c>
      <c r="D42" s="215"/>
      <c r="E42" s="215">
        <f t="shared" si="18"/>
        <v>0.21104321677782489</v>
      </c>
      <c r="F42" s="215"/>
      <c r="G42" s="215">
        <f t="shared" si="18"/>
        <v>0.1918686802890156</v>
      </c>
      <c r="H42" s="215"/>
      <c r="I42" s="215">
        <f t="shared" si="18"/>
        <v>0.21241164166185805</v>
      </c>
      <c r="J42" s="215"/>
      <c r="K42" s="567">
        <f t="shared" ref="K42" si="19">+K34/K19</f>
        <v>0.21380505926056961</v>
      </c>
    </row>
    <row r="43" spans="1:11">
      <c r="A43" s="3"/>
      <c r="B43" s="22"/>
      <c r="K43" s="405"/>
    </row>
    <row r="44" spans="1:11">
      <c r="A44" s="3" t="s">
        <v>31</v>
      </c>
      <c r="B44" s="23">
        <v>-1157</v>
      </c>
      <c r="C44" s="1">
        <v>-343</v>
      </c>
      <c r="E44" s="1">
        <v>-325</v>
      </c>
      <c r="G44" s="1">
        <v>-321</v>
      </c>
      <c r="I44" s="1">
        <v>-149</v>
      </c>
      <c r="K44" s="405">
        <v>-172</v>
      </c>
    </row>
    <row r="45" spans="1:11" hidden="1" outlineLevel="1">
      <c r="A45" s="3" t="s">
        <v>6</v>
      </c>
      <c r="B45" s="24">
        <v>-1071</v>
      </c>
      <c r="C45" s="24">
        <v>-644</v>
      </c>
      <c r="D45" s="24"/>
      <c r="E45" s="24">
        <v>-359</v>
      </c>
      <c r="F45" s="24"/>
      <c r="G45" s="24">
        <v>-245</v>
      </c>
      <c r="H45" s="24"/>
      <c r="I45" s="24">
        <v>-234</v>
      </c>
      <c r="J45" s="24"/>
      <c r="K45" s="540">
        <v>-166</v>
      </c>
    </row>
    <row r="46" spans="1:11" s="7" customFormat="1" collapsed="1">
      <c r="A46" s="41" t="s">
        <v>32</v>
      </c>
      <c r="B46" s="57">
        <f t="shared" ref="B46:I46" si="20">+B34+B44</f>
        <v>17591</v>
      </c>
      <c r="C46" s="57">
        <f t="shared" si="20"/>
        <v>20844</v>
      </c>
      <c r="D46" s="57"/>
      <c r="E46" s="57">
        <f t="shared" si="20"/>
        <v>21572</v>
      </c>
      <c r="F46" s="57"/>
      <c r="G46" s="57">
        <f t="shared" si="20"/>
        <v>18825</v>
      </c>
      <c r="H46" s="57"/>
      <c r="I46" s="57">
        <f t="shared" si="20"/>
        <v>23410</v>
      </c>
      <c r="J46" s="57"/>
      <c r="K46" s="532">
        <f t="shared" ref="K46" si="21">+K34+K44</f>
        <v>30044</v>
      </c>
    </row>
    <row r="47" spans="1:11" s="7" customFormat="1">
      <c r="A47" s="3" t="s">
        <v>186</v>
      </c>
      <c r="B47" s="22">
        <f t="shared" ref="B47:I47" si="22">B46/B19</f>
        <v>0.20537517658459131</v>
      </c>
      <c r="C47" s="22">
        <f t="shared" si="22"/>
        <v>0.21857533844363117</v>
      </c>
      <c r="D47" s="22"/>
      <c r="E47" s="22">
        <f t="shared" si="22"/>
        <v>0.20791086780523535</v>
      </c>
      <c r="F47" s="22"/>
      <c r="G47" s="22">
        <f t="shared" si="22"/>
        <v>0.18865182839448025</v>
      </c>
      <c r="H47" s="22"/>
      <c r="I47" s="22">
        <f t="shared" si="22"/>
        <v>0.21106823427582228</v>
      </c>
      <c r="J47" s="22"/>
      <c r="K47" s="541">
        <f t="shared" ref="K47" si="23">K46/K19</f>
        <v>0.21258800636830003</v>
      </c>
    </row>
    <row r="48" spans="1:11">
      <c r="A48" s="3"/>
      <c r="B48" s="21"/>
      <c r="K48" s="405"/>
    </row>
    <row r="49" spans="1:11">
      <c r="A49" s="3" t="s">
        <v>33</v>
      </c>
      <c r="B49" s="23">
        <v>-4930</v>
      </c>
      <c r="C49" s="23">
        <v>-4508</v>
      </c>
      <c r="D49" s="23"/>
      <c r="E49" s="23">
        <v>-5029</v>
      </c>
      <c r="F49" s="23"/>
      <c r="G49" s="23">
        <v>-4042</v>
      </c>
      <c r="H49" s="23"/>
      <c r="I49" s="23">
        <v>-5276</v>
      </c>
      <c r="J49" s="23"/>
      <c r="K49" s="531">
        <v>-6562</v>
      </c>
    </row>
    <row r="50" spans="1:11">
      <c r="A50" s="3" t="s">
        <v>88</v>
      </c>
      <c r="B50" s="21"/>
      <c r="C50" s="21"/>
      <c r="D50" s="21"/>
      <c r="E50" s="21"/>
      <c r="F50" s="21"/>
      <c r="G50" s="21"/>
      <c r="H50" s="21"/>
      <c r="I50" s="21"/>
      <c r="J50" s="21"/>
      <c r="K50" s="542"/>
    </row>
    <row r="51" spans="1:11">
      <c r="A51" s="41" t="s">
        <v>55</v>
      </c>
      <c r="B51" s="57">
        <f t="shared" ref="B51:I51" si="24">+B46+B49</f>
        <v>12661</v>
      </c>
      <c r="C51" s="57">
        <f t="shared" si="24"/>
        <v>16336</v>
      </c>
      <c r="D51" s="57"/>
      <c r="E51" s="57">
        <f t="shared" si="24"/>
        <v>16543</v>
      </c>
      <c r="F51" s="57"/>
      <c r="G51" s="57">
        <f t="shared" si="24"/>
        <v>14783</v>
      </c>
      <c r="H51" s="57"/>
      <c r="I51" s="57">
        <f t="shared" si="24"/>
        <v>18134</v>
      </c>
      <c r="J51" s="57"/>
      <c r="K51" s="532">
        <f t="shared" ref="K51" si="25">+K46+K49</f>
        <v>23482</v>
      </c>
    </row>
    <row r="52" spans="1:11">
      <c r="A52" s="3" t="s">
        <v>56</v>
      </c>
      <c r="B52" s="23">
        <v>4013</v>
      </c>
      <c r="C52" s="23">
        <v>90099</v>
      </c>
      <c r="D52" s="23"/>
      <c r="E52" s="23">
        <v>0</v>
      </c>
      <c r="F52" s="23"/>
      <c r="G52" s="23">
        <v>0</v>
      </c>
      <c r="H52" s="23"/>
      <c r="I52" s="23">
        <v>0</v>
      </c>
      <c r="J52" s="23"/>
      <c r="K52" s="668">
        <v>0</v>
      </c>
    </row>
    <row r="53" spans="1:11" s="7" customFormat="1">
      <c r="A53" s="41" t="s">
        <v>34</v>
      </c>
      <c r="B53" s="58">
        <f t="shared" ref="B53:I53" si="26">B51+B52</f>
        <v>16674</v>
      </c>
      <c r="C53" s="58">
        <f t="shared" si="26"/>
        <v>106435</v>
      </c>
      <c r="D53" s="58"/>
      <c r="E53" s="58">
        <f t="shared" si="26"/>
        <v>16543</v>
      </c>
      <c r="F53" s="58"/>
      <c r="G53" s="58">
        <f t="shared" si="26"/>
        <v>14783</v>
      </c>
      <c r="H53" s="58"/>
      <c r="I53" s="58">
        <f t="shared" si="26"/>
        <v>18134</v>
      </c>
      <c r="J53" s="58"/>
      <c r="K53" s="543">
        <f t="shared" ref="K53" si="27">K51+K52</f>
        <v>23482</v>
      </c>
    </row>
    <row r="54" spans="1:11" s="7" customFormat="1">
      <c r="A54" s="3" t="s">
        <v>35</v>
      </c>
      <c r="B54" s="25">
        <f t="shared" ref="B54:I54" si="28">B51/B19</f>
        <v>0.1478173560762612</v>
      </c>
      <c r="C54" s="25">
        <f t="shared" si="28"/>
        <v>0.1713033356752619</v>
      </c>
      <c r="D54" s="25"/>
      <c r="E54" s="25">
        <f t="shared" si="28"/>
        <v>0.1594413817032268</v>
      </c>
      <c r="F54" s="25"/>
      <c r="G54" s="25">
        <f t="shared" si="28"/>
        <v>0.14814555002154589</v>
      </c>
      <c r="H54" s="25"/>
      <c r="I54" s="25">
        <f t="shared" si="28"/>
        <v>0.16349899019042125</v>
      </c>
      <c r="J54" s="25"/>
      <c r="K54" s="544">
        <f t="shared" ref="K54" si="29">K51/K19</f>
        <v>0.16615602335043339</v>
      </c>
    </row>
    <row r="55" spans="1:11" s="7" customFormat="1">
      <c r="A55" s="1" t="s">
        <v>90</v>
      </c>
      <c r="B55" s="10">
        <v>16652</v>
      </c>
      <c r="C55" s="10">
        <v>106164</v>
      </c>
      <c r="D55" s="10"/>
      <c r="E55" s="10">
        <v>16522</v>
      </c>
      <c r="F55" s="10"/>
      <c r="G55" s="10">
        <v>14779</v>
      </c>
      <c r="H55" s="10"/>
      <c r="I55" s="10">
        <v>18130</v>
      </c>
      <c r="J55" s="10"/>
      <c r="K55" s="527">
        <v>23477</v>
      </c>
    </row>
    <row r="56" spans="1:11" s="7" customFormat="1">
      <c r="A56" s="1" t="s">
        <v>89</v>
      </c>
      <c r="B56" s="10">
        <v>22</v>
      </c>
      <c r="C56" s="10">
        <v>271</v>
      </c>
      <c r="D56" s="10"/>
      <c r="E56" s="10">
        <v>21</v>
      </c>
      <c r="F56" s="10"/>
      <c r="G56" s="10">
        <v>4</v>
      </c>
      <c r="H56" s="10"/>
      <c r="I56" s="10">
        <v>4</v>
      </c>
      <c r="J56" s="10"/>
      <c r="K56" s="527">
        <v>5</v>
      </c>
    </row>
    <row r="57" spans="1:11" s="7" customFormat="1">
      <c r="A57" s="6"/>
      <c r="B57" s="25"/>
      <c r="K57" s="533"/>
    </row>
    <row r="58" spans="1:11">
      <c r="A58" s="49" t="s">
        <v>181</v>
      </c>
      <c r="B58" s="146">
        <f>SUM(B59:B63)</f>
        <v>-76</v>
      </c>
      <c r="C58" s="146">
        <f>SUM(C59:C63)</f>
        <v>52</v>
      </c>
      <c r="D58" s="146"/>
      <c r="E58" s="146">
        <v>-780</v>
      </c>
      <c r="F58" s="146"/>
      <c r="G58" s="146">
        <v>-852</v>
      </c>
      <c r="H58" s="146"/>
      <c r="I58" s="146">
        <v>-687</v>
      </c>
      <c r="J58" s="146"/>
      <c r="K58" s="49">
        <v>151</v>
      </c>
    </row>
    <row r="59" spans="1:11" hidden="1" outlineLevel="1">
      <c r="A59" s="3" t="s">
        <v>2</v>
      </c>
      <c r="B59" s="23"/>
      <c r="K59" s="405"/>
    </row>
    <row r="60" spans="1:11" hidden="1" outlineLevel="1">
      <c r="A60" s="3" t="s">
        <v>191</v>
      </c>
      <c r="B60" s="142"/>
      <c r="G60" s="1">
        <v>-300</v>
      </c>
      <c r="K60" s="405"/>
    </row>
    <row r="61" spans="1:11" hidden="1" outlineLevel="1">
      <c r="A61" s="3" t="s">
        <v>3</v>
      </c>
      <c r="B61" s="142">
        <v>380</v>
      </c>
      <c r="E61" s="1">
        <v>-117</v>
      </c>
      <c r="G61" s="1">
        <v>-190</v>
      </c>
      <c r="K61" s="405"/>
    </row>
    <row r="62" spans="1:11" hidden="1" outlineLevel="1">
      <c r="A62" s="3" t="s">
        <v>193</v>
      </c>
      <c r="B62" s="142">
        <v>-30</v>
      </c>
      <c r="C62" s="1">
        <v>109</v>
      </c>
      <c r="G62" s="1">
        <v>-50</v>
      </c>
      <c r="K62" s="405"/>
    </row>
    <row r="63" spans="1:11" hidden="1" outlineLevel="1">
      <c r="A63" s="3" t="s">
        <v>5</v>
      </c>
      <c r="B63" s="312">
        <v>-426</v>
      </c>
      <c r="C63" s="1">
        <v>-57</v>
      </c>
      <c r="E63" s="1">
        <v>-663</v>
      </c>
      <c r="G63" s="1">
        <v>-312</v>
      </c>
      <c r="I63" s="1">
        <v>-687</v>
      </c>
      <c r="K63" s="405">
        <v>151</v>
      </c>
    </row>
    <row r="64" spans="1:11" collapsed="1">
      <c r="A64" s="56" t="s">
        <v>36</v>
      </c>
      <c r="B64" s="101">
        <f t="shared" ref="B64:I64" si="30">+B34-B59-B60-B61-B62-B63</f>
        <v>18824</v>
      </c>
      <c r="C64" s="101">
        <f t="shared" si="30"/>
        <v>21135</v>
      </c>
      <c r="D64" s="101"/>
      <c r="E64" s="101">
        <f t="shared" si="30"/>
        <v>22677</v>
      </c>
      <c r="F64" s="101"/>
      <c r="G64" s="101">
        <f t="shared" si="30"/>
        <v>19998</v>
      </c>
      <c r="H64" s="101"/>
      <c r="I64" s="101">
        <f t="shared" si="30"/>
        <v>24246</v>
      </c>
      <c r="J64" s="101"/>
      <c r="K64" s="545">
        <f t="shared" ref="K64" si="31">+K34-K59-K60-K61-K62-K63</f>
        <v>30065</v>
      </c>
    </row>
    <row r="65" spans="1:11">
      <c r="A65" s="6"/>
      <c r="B65" s="26"/>
      <c r="K65" s="405"/>
    </row>
    <row r="66" spans="1:11">
      <c r="A66" s="5" t="s">
        <v>37</v>
      </c>
      <c r="B66" s="190"/>
      <c r="C66" s="190"/>
      <c r="D66" s="190"/>
      <c r="E66" s="190"/>
      <c r="F66" s="190"/>
      <c r="G66" s="190"/>
      <c r="H66" s="190"/>
      <c r="I66" s="190"/>
      <c r="J66" s="190"/>
      <c r="K66" s="546"/>
    </row>
    <row r="67" spans="1:11" hidden="1" outlineLevel="1">
      <c r="A67" s="3" t="s">
        <v>2</v>
      </c>
      <c r="B67" s="25">
        <f t="shared" ref="B67:C70" si="32">(B28-B59)/B14</f>
        <v>0.2302435515363272</v>
      </c>
      <c r="C67" s="25">
        <f t="shared" si="32"/>
        <v>0.2333985263349404</v>
      </c>
      <c r="D67" s="25"/>
      <c r="E67" s="25">
        <f t="shared" ref="E67:I67" si="33">(E28-E59)/E14</f>
        <v>0.23190987035579672</v>
      </c>
      <c r="F67" s="25"/>
      <c r="G67" s="25">
        <f t="shared" si="33"/>
        <v>0.22518963003655265</v>
      </c>
      <c r="H67" s="25"/>
      <c r="I67" s="25">
        <f t="shared" si="33"/>
        <v>0.23912036570876211</v>
      </c>
      <c r="J67" s="25"/>
      <c r="K67" s="544">
        <f t="shared" ref="K67" si="34">(K28-K59)/K14</f>
        <v>0.23625077794883553</v>
      </c>
    </row>
    <row r="68" spans="1:11" hidden="1" outlineLevel="1">
      <c r="A68" s="3" t="s">
        <v>191</v>
      </c>
      <c r="B68" s="25">
        <f t="shared" si="32"/>
        <v>0.25247397836230323</v>
      </c>
      <c r="C68" s="25">
        <f t="shared" si="32"/>
        <v>0.25092016176671061</v>
      </c>
      <c r="D68" s="25"/>
      <c r="E68" s="25">
        <f t="shared" ref="E68:I68" si="35">(E29-E60)/E15</f>
        <v>0.24573610521849809</v>
      </c>
      <c r="F68" s="25"/>
      <c r="G68" s="25">
        <f t="shared" si="35"/>
        <v>0.2357302005266356</v>
      </c>
      <c r="H68" s="25"/>
      <c r="I68" s="25">
        <f t="shared" si="35"/>
        <v>0.24182894691810122</v>
      </c>
      <c r="J68" s="25"/>
      <c r="K68" s="544">
        <f t="shared" ref="K68" si="36">(K29-K60)/K15</f>
        <v>0.21589070645335251</v>
      </c>
    </row>
    <row r="69" spans="1:11" hidden="1" outlineLevel="1">
      <c r="A69" s="3" t="s">
        <v>3</v>
      </c>
      <c r="B69" s="25">
        <f t="shared" si="32"/>
        <v>0.23212220802142292</v>
      </c>
      <c r="C69" s="25">
        <f t="shared" si="32"/>
        <v>0.23353593932972733</v>
      </c>
      <c r="D69" s="25"/>
      <c r="E69" s="25">
        <f t="shared" ref="E69:I69" si="37">(E30-E61)/E16</f>
        <v>0.22370671227020095</v>
      </c>
      <c r="F69" s="25"/>
      <c r="G69" s="25">
        <f t="shared" si="37"/>
        <v>0.16147378832838774</v>
      </c>
      <c r="H69" s="25"/>
      <c r="I69" s="25">
        <f t="shared" si="37"/>
        <v>0.2047268420781628</v>
      </c>
      <c r="J69" s="25"/>
      <c r="K69" s="544">
        <f t="shared" ref="K69" si="38">(K30-K61)/K16</f>
        <v>0.19980875385752161</v>
      </c>
    </row>
    <row r="70" spans="1:11" hidden="1" outlineLevel="1">
      <c r="A70" s="3" t="s">
        <v>193</v>
      </c>
      <c r="B70" s="25">
        <f t="shared" si="32"/>
        <v>0.15467593830792548</v>
      </c>
      <c r="C70" s="25">
        <f t="shared" si="32"/>
        <v>0.15753197143331674</v>
      </c>
      <c r="D70" s="25"/>
      <c r="E70" s="25">
        <f t="shared" ref="E70:I70" si="39">(E31-E62)/E17</f>
        <v>0.16586417535034137</v>
      </c>
      <c r="F70" s="25"/>
      <c r="G70" s="25">
        <f t="shared" si="39"/>
        <v>0.13580042953907154</v>
      </c>
      <c r="H70" s="25"/>
      <c r="I70" s="25">
        <f t="shared" si="39"/>
        <v>0.16026900408039899</v>
      </c>
      <c r="J70" s="25"/>
      <c r="K70" s="544">
        <f t="shared" ref="K70" si="40">(K31-K62)/K17</f>
        <v>0.18501023460872304</v>
      </c>
    </row>
    <row r="71" spans="1:11" hidden="1" outlineLevel="1">
      <c r="A71" s="3"/>
      <c r="B71" s="3"/>
      <c r="K71" s="405"/>
    </row>
    <row r="72" spans="1:11" collapsed="1">
      <c r="A72" s="56" t="s">
        <v>38</v>
      </c>
      <c r="B72" s="196">
        <f t="shared" ref="B72:I72" si="41">+B64/B19</f>
        <v>0.21977046921882479</v>
      </c>
      <c r="C72" s="196">
        <f t="shared" si="41"/>
        <v>0.22162683640405609</v>
      </c>
      <c r="D72" s="196"/>
      <c r="E72" s="196">
        <f t="shared" si="41"/>
        <v>0.21856085431203978</v>
      </c>
      <c r="F72" s="196"/>
      <c r="G72" s="196">
        <f t="shared" si="41"/>
        <v>0.2004068666259132</v>
      </c>
      <c r="H72" s="196"/>
      <c r="I72" s="196">
        <f t="shared" si="41"/>
        <v>0.21860574148874784</v>
      </c>
      <c r="J72" s="196"/>
      <c r="K72" s="547">
        <f t="shared" ref="K72" si="42">+K64/K19</f>
        <v>0.21273660003537945</v>
      </c>
    </row>
    <row r="73" spans="1:11">
      <c r="A73" s="3"/>
      <c r="B73" s="28"/>
      <c r="K73" s="405"/>
    </row>
    <row r="74" spans="1:11" ht="12.75" customHeight="1">
      <c r="A74" s="3" t="s">
        <v>77</v>
      </c>
      <c r="B74" s="300">
        <v>1214.0999999999999</v>
      </c>
      <c r="C74" s="300">
        <v>4853.9022130000003</v>
      </c>
      <c r="D74" s="381" t="s">
        <v>331</v>
      </c>
      <c r="E74" s="300">
        <v>4858.8451100000002</v>
      </c>
      <c r="F74" s="381" t="s">
        <v>331</v>
      </c>
      <c r="G74" s="300">
        <v>4861.6948400000001</v>
      </c>
      <c r="H74" s="381" t="s">
        <v>331</v>
      </c>
      <c r="I74" s="300">
        <v>4870.932992</v>
      </c>
      <c r="J74" s="381" t="s">
        <v>331</v>
      </c>
      <c r="K74" s="548">
        <v>4868.3999999999996</v>
      </c>
    </row>
    <row r="75" spans="1:11" ht="12.75" customHeight="1">
      <c r="A75" s="5" t="s">
        <v>85</v>
      </c>
      <c r="B75" s="505">
        <v>1215.8</v>
      </c>
      <c r="C75" s="505">
        <v>4861.1471350000002</v>
      </c>
      <c r="D75" s="625" t="s">
        <v>331</v>
      </c>
      <c r="E75" s="505">
        <v>4863.0963400000001</v>
      </c>
      <c r="F75" s="625" t="s">
        <v>331</v>
      </c>
      <c r="G75" s="505">
        <v>4868.9856200000004</v>
      </c>
      <c r="H75" s="625" t="s">
        <v>331</v>
      </c>
      <c r="I75" s="505">
        <v>4882.0828140000003</v>
      </c>
      <c r="J75" s="625" t="s">
        <v>331</v>
      </c>
      <c r="K75" s="549">
        <v>4875.8999999999996</v>
      </c>
    </row>
    <row r="77" spans="1:11" ht="15">
      <c r="A77" s="42" t="s">
        <v>338</v>
      </c>
    </row>
    <row r="78" spans="1:11" ht="15">
      <c r="A78" s="42" t="s">
        <v>423</v>
      </c>
    </row>
    <row r="79" spans="1:11">
      <c r="A79" s="10"/>
    </row>
  </sheetData>
  <dataConsolidate/>
  <phoneticPr fontId="12"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48"/>
  <sheetViews>
    <sheetView showGridLines="0" zoomScale="90" zoomScaleNormal="90" zoomScaleSheetLayoutView="75" workbookViewId="0"/>
  </sheetViews>
  <sheetFormatPr defaultColWidth="9.109375" defaultRowHeight="13.2"/>
  <cols>
    <col min="1" max="1" width="49.5546875" style="1" customWidth="1"/>
    <col min="2" max="6" width="9.5546875" style="1" customWidth="1"/>
    <col min="7" max="7" width="9.88671875" style="1" customWidth="1"/>
    <col min="8" max="16384" width="9.109375" style="1"/>
  </cols>
  <sheetData>
    <row r="1" spans="1:7" s="103" customFormat="1">
      <c r="A1" s="63" t="s">
        <v>11</v>
      </c>
      <c r="B1" s="78"/>
      <c r="C1" s="78"/>
      <c r="D1" s="78"/>
      <c r="E1" s="78"/>
      <c r="F1" s="78"/>
      <c r="G1" s="355"/>
    </row>
    <row r="2" spans="1:7" s="103" customFormat="1">
      <c r="A2" s="63" t="s">
        <v>53</v>
      </c>
      <c r="B2" s="78"/>
      <c r="C2" s="78"/>
      <c r="D2" s="78"/>
      <c r="E2" s="78"/>
      <c r="F2" s="78"/>
      <c r="G2" s="355"/>
    </row>
    <row r="3" spans="1:7" s="46" customFormat="1">
      <c r="A3" s="71"/>
      <c r="B3" s="72" t="s">
        <v>26</v>
      </c>
      <c r="C3" s="72" t="s">
        <v>26</v>
      </c>
      <c r="D3" s="72" t="s">
        <v>26</v>
      </c>
      <c r="E3" s="72" t="s">
        <v>26</v>
      </c>
      <c r="F3" s="72" t="s">
        <v>26</v>
      </c>
      <c r="G3" s="356" t="s">
        <v>26</v>
      </c>
    </row>
    <row r="4" spans="1:7" s="46" customFormat="1" ht="15.6">
      <c r="A4" s="73" t="s">
        <v>1</v>
      </c>
      <c r="B4" s="72" t="s">
        <v>310</v>
      </c>
      <c r="C4" s="72">
        <v>2018</v>
      </c>
      <c r="D4" s="72">
        <v>2019</v>
      </c>
      <c r="E4" s="72">
        <v>2020</v>
      </c>
      <c r="F4" s="72">
        <v>2021</v>
      </c>
      <c r="G4" s="356">
        <v>2022</v>
      </c>
    </row>
    <row r="5" spans="1:7" s="29" customFormat="1">
      <c r="A5" s="11" t="s">
        <v>18</v>
      </c>
      <c r="B5" s="322">
        <v>35151</v>
      </c>
      <c r="C5" s="322">
        <v>30025</v>
      </c>
      <c r="D5" s="322">
        <v>36549</v>
      </c>
      <c r="E5" s="322">
        <v>45840</v>
      </c>
      <c r="F5" s="322">
        <v>50348</v>
      </c>
      <c r="G5" s="251">
        <v>67067</v>
      </c>
    </row>
    <row r="6" spans="1:7" s="29" customFormat="1">
      <c r="A6" s="11" t="s">
        <v>44</v>
      </c>
      <c r="B6" s="323">
        <v>2934</v>
      </c>
      <c r="C6" s="323">
        <v>2288</v>
      </c>
      <c r="D6" s="323">
        <v>2858</v>
      </c>
      <c r="E6" s="323">
        <v>2241</v>
      </c>
      <c r="F6" s="323">
        <v>2342</v>
      </c>
      <c r="G6" s="252">
        <v>2689</v>
      </c>
    </row>
    <row r="7" spans="1:7" s="29" customFormat="1">
      <c r="A7" s="11" t="s">
        <v>45</v>
      </c>
      <c r="B7" s="323">
        <v>9523</v>
      </c>
      <c r="C7" s="323">
        <v>8099</v>
      </c>
      <c r="D7" s="591">
        <v>8021</v>
      </c>
      <c r="E7" s="591">
        <v>7889</v>
      </c>
      <c r="F7" s="591">
        <v>8991</v>
      </c>
      <c r="G7" s="587">
        <v>12720</v>
      </c>
    </row>
    <row r="8" spans="1:7" s="29" customFormat="1">
      <c r="A8" s="11" t="s">
        <v>349</v>
      </c>
      <c r="B8" s="323"/>
      <c r="C8" s="323"/>
      <c r="D8" s="591">
        <v>3557</v>
      </c>
      <c r="E8" s="591">
        <v>3261</v>
      </c>
      <c r="F8" s="591">
        <v>3244</v>
      </c>
      <c r="G8" s="587">
        <v>4752</v>
      </c>
    </row>
    <row r="9" spans="1:7">
      <c r="A9" s="11" t="s">
        <v>83</v>
      </c>
      <c r="B9" s="323">
        <v>2098</v>
      </c>
      <c r="C9" s="323">
        <v>901</v>
      </c>
      <c r="D9" s="591">
        <v>1795</v>
      </c>
      <c r="E9" s="591">
        <v>1706</v>
      </c>
      <c r="F9" s="591">
        <v>1962</v>
      </c>
      <c r="G9" s="587">
        <v>2668</v>
      </c>
    </row>
    <row r="10" spans="1:7" s="29" customFormat="1">
      <c r="A10" s="13" t="s">
        <v>19</v>
      </c>
      <c r="B10" s="324">
        <v>1537</v>
      </c>
      <c r="C10" s="324">
        <v>1619</v>
      </c>
      <c r="D10" s="592">
        <v>1449</v>
      </c>
      <c r="E10" s="592">
        <v>1484</v>
      </c>
      <c r="F10" s="592">
        <v>1790</v>
      </c>
      <c r="G10" s="593">
        <v>2193</v>
      </c>
    </row>
    <row r="11" spans="1:7" s="29" customFormat="1">
      <c r="A11" s="15" t="s">
        <v>41</v>
      </c>
      <c r="B11" s="325">
        <f t="shared" ref="B11:F11" si="0">SUM(B5:B10)</f>
        <v>51243</v>
      </c>
      <c r="C11" s="325">
        <f t="shared" si="0"/>
        <v>42932</v>
      </c>
      <c r="D11" s="594">
        <f t="shared" si="0"/>
        <v>54229</v>
      </c>
      <c r="E11" s="594">
        <f t="shared" si="0"/>
        <v>62421</v>
      </c>
      <c r="F11" s="594">
        <f t="shared" si="0"/>
        <v>68677</v>
      </c>
      <c r="G11" s="595">
        <f t="shared" ref="G11" si="1">SUM(G5:G10)</f>
        <v>92089</v>
      </c>
    </row>
    <row r="12" spans="1:7" s="29" customFormat="1">
      <c r="A12" s="11" t="s">
        <v>12</v>
      </c>
      <c r="B12" s="323">
        <v>18810</v>
      </c>
      <c r="C12" s="323">
        <v>12718</v>
      </c>
      <c r="D12" s="591">
        <v>14501</v>
      </c>
      <c r="E12" s="591">
        <v>13450</v>
      </c>
      <c r="F12" s="591">
        <v>17801</v>
      </c>
      <c r="G12" s="587">
        <v>27219</v>
      </c>
    </row>
    <row r="13" spans="1:7" s="29" customFormat="1">
      <c r="A13" s="11" t="s">
        <v>20</v>
      </c>
      <c r="B13" s="323">
        <v>29994</v>
      </c>
      <c r="C13" s="323">
        <v>24503</v>
      </c>
      <c r="D13" s="591">
        <v>27861</v>
      </c>
      <c r="E13" s="591">
        <v>25777</v>
      </c>
      <c r="F13" s="591">
        <v>30363</v>
      </c>
      <c r="G13" s="587">
        <v>40849</v>
      </c>
    </row>
    <row r="14" spans="1:7" s="29" customFormat="1">
      <c r="A14" s="11" t="s">
        <v>46</v>
      </c>
      <c r="B14" s="323">
        <v>1295</v>
      </c>
      <c r="C14" s="323">
        <v>102</v>
      </c>
      <c r="D14" s="591">
        <v>125</v>
      </c>
      <c r="E14" s="591">
        <v>58</v>
      </c>
      <c r="F14" s="591">
        <v>847</v>
      </c>
      <c r="G14" s="587">
        <v>889</v>
      </c>
    </row>
    <row r="15" spans="1:7" s="29" customFormat="1">
      <c r="A15" s="11" t="s">
        <v>21</v>
      </c>
      <c r="B15" s="323">
        <v>24496</v>
      </c>
      <c r="C15" s="323">
        <v>16414</v>
      </c>
      <c r="D15" s="591">
        <v>15005</v>
      </c>
      <c r="E15" s="591">
        <v>11655</v>
      </c>
      <c r="F15" s="591">
        <v>18990</v>
      </c>
      <c r="G15" s="587">
        <v>11254</v>
      </c>
    </row>
    <row r="16" spans="1:7" s="29" customFormat="1">
      <c r="A16" s="13" t="s">
        <v>22</v>
      </c>
      <c r="B16" s="324">
        <v>193</v>
      </c>
      <c r="C16" s="324">
        <v>1</v>
      </c>
      <c r="D16" s="592">
        <v>1</v>
      </c>
      <c r="E16" s="592">
        <v>5</v>
      </c>
      <c r="F16" s="592">
        <v>5</v>
      </c>
      <c r="G16" s="593">
        <v>1</v>
      </c>
    </row>
    <row r="17" spans="1:7" s="29" customFormat="1">
      <c r="A17" s="17" t="s">
        <v>42</v>
      </c>
      <c r="B17" s="326">
        <f t="shared" ref="B17:F17" si="2">SUM(B12:B16)</f>
        <v>74788</v>
      </c>
      <c r="C17" s="326">
        <f t="shared" si="2"/>
        <v>53738</v>
      </c>
      <c r="D17" s="596">
        <f t="shared" si="2"/>
        <v>57493</v>
      </c>
      <c r="E17" s="596">
        <f t="shared" si="2"/>
        <v>50945</v>
      </c>
      <c r="F17" s="596">
        <f t="shared" si="2"/>
        <v>68006</v>
      </c>
      <c r="G17" s="597">
        <f t="shared" ref="G17" si="3">SUM(G12:G16)</f>
        <v>80212</v>
      </c>
    </row>
    <row r="18" spans="1:7" s="29" customFormat="1">
      <c r="A18" s="15" t="s">
        <v>43</v>
      </c>
      <c r="B18" s="325">
        <f t="shared" ref="B18:F18" si="4">+B11+B17</f>
        <v>126031</v>
      </c>
      <c r="C18" s="325">
        <f t="shared" si="4"/>
        <v>96670</v>
      </c>
      <c r="D18" s="594">
        <f t="shared" si="4"/>
        <v>111722</v>
      </c>
      <c r="E18" s="594">
        <f t="shared" si="4"/>
        <v>113366</v>
      </c>
      <c r="F18" s="594">
        <f t="shared" si="4"/>
        <v>136683</v>
      </c>
      <c r="G18" s="595">
        <f t="shared" ref="G18" si="5">+G11+G17</f>
        <v>172301</v>
      </c>
    </row>
    <row r="19" spans="1:7" s="29" customFormat="1">
      <c r="A19" s="11"/>
      <c r="B19" s="327"/>
      <c r="C19" s="327"/>
      <c r="D19" s="598"/>
      <c r="E19" s="598"/>
      <c r="F19" s="598"/>
      <c r="G19" s="599"/>
    </row>
    <row r="20" spans="1:7" s="29" customFormat="1">
      <c r="A20" s="11" t="s">
        <v>91</v>
      </c>
      <c r="B20" s="323">
        <v>60517</v>
      </c>
      <c r="C20" s="323">
        <v>42425</v>
      </c>
      <c r="D20" s="591">
        <v>53231</v>
      </c>
      <c r="E20" s="591">
        <v>53215</v>
      </c>
      <c r="F20" s="591">
        <v>67633</v>
      </c>
      <c r="G20" s="587">
        <v>79976</v>
      </c>
    </row>
    <row r="21" spans="1:7" s="29" customFormat="1" collapsed="1">
      <c r="A21" s="13" t="s">
        <v>88</v>
      </c>
      <c r="B21" s="324">
        <v>84</v>
      </c>
      <c r="C21" s="324">
        <v>47</v>
      </c>
      <c r="D21" s="592">
        <v>59</v>
      </c>
      <c r="E21" s="592">
        <v>319</v>
      </c>
      <c r="F21" s="592">
        <v>1</v>
      </c>
      <c r="G21" s="593">
        <v>50</v>
      </c>
    </row>
    <row r="22" spans="1:7" s="29" customFormat="1">
      <c r="A22" s="15" t="s">
        <v>47</v>
      </c>
      <c r="B22" s="325">
        <f t="shared" ref="B22:F22" si="6">SUM(B20:B21)</f>
        <v>60601</v>
      </c>
      <c r="C22" s="325">
        <f t="shared" si="6"/>
        <v>42472</v>
      </c>
      <c r="D22" s="594">
        <f t="shared" si="6"/>
        <v>53290</v>
      </c>
      <c r="E22" s="594">
        <f t="shared" si="6"/>
        <v>53534</v>
      </c>
      <c r="F22" s="594">
        <f t="shared" si="6"/>
        <v>67634</v>
      </c>
      <c r="G22" s="595">
        <f t="shared" ref="G22" si="7">SUM(G20:G21)</f>
        <v>80026</v>
      </c>
    </row>
    <row r="23" spans="1:7" s="29" customFormat="1">
      <c r="A23" s="11" t="s">
        <v>93</v>
      </c>
      <c r="B23" s="323">
        <v>23635</v>
      </c>
      <c r="C23" s="323">
        <v>14415</v>
      </c>
      <c r="D23" s="591">
        <v>20400</v>
      </c>
      <c r="E23" s="591">
        <v>21669</v>
      </c>
      <c r="F23" s="591">
        <v>20893</v>
      </c>
      <c r="G23" s="587">
        <v>23770</v>
      </c>
    </row>
    <row r="24" spans="1:7" s="29" customFormat="1">
      <c r="A24" s="11" t="s">
        <v>48</v>
      </c>
      <c r="B24" s="323">
        <v>3034</v>
      </c>
      <c r="C24" s="323">
        <v>2837</v>
      </c>
      <c r="D24" s="591">
        <v>3488</v>
      </c>
      <c r="E24" s="591">
        <v>3488</v>
      </c>
      <c r="F24" s="591">
        <v>3114</v>
      </c>
      <c r="G24" s="587">
        <v>2380</v>
      </c>
    </row>
    <row r="25" spans="1:7" s="29" customFormat="1">
      <c r="A25" s="11" t="s">
        <v>23</v>
      </c>
      <c r="B25" s="328">
        <v>1720</v>
      </c>
      <c r="C25" s="328">
        <v>1282</v>
      </c>
      <c r="D25" s="600">
        <v>1410</v>
      </c>
      <c r="E25" s="600">
        <v>1473</v>
      </c>
      <c r="F25" s="600">
        <v>2014</v>
      </c>
      <c r="G25" s="601">
        <v>1922</v>
      </c>
    </row>
    <row r="26" spans="1:7" s="29" customFormat="1">
      <c r="A26" s="13" t="s">
        <v>84</v>
      </c>
      <c r="B26" s="329">
        <v>438</v>
      </c>
      <c r="C26" s="329">
        <v>619</v>
      </c>
      <c r="D26" s="602">
        <v>702</v>
      </c>
      <c r="E26" s="602">
        <v>1736</v>
      </c>
      <c r="F26" s="602">
        <v>2225</v>
      </c>
      <c r="G26" s="603">
        <v>2745</v>
      </c>
    </row>
    <row r="27" spans="1:7" s="29" customFormat="1">
      <c r="A27" s="15" t="s">
        <v>49</v>
      </c>
      <c r="B27" s="325">
        <f t="shared" ref="B27:F27" si="8">SUM(B23:B26)</f>
        <v>28827</v>
      </c>
      <c r="C27" s="325">
        <f t="shared" si="8"/>
        <v>19153</v>
      </c>
      <c r="D27" s="594">
        <f t="shared" si="8"/>
        <v>26000</v>
      </c>
      <c r="E27" s="594">
        <f t="shared" si="8"/>
        <v>28366</v>
      </c>
      <c r="F27" s="594">
        <f t="shared" si="8"/>
        <v>28246</v>
      </c>
      <c r="G27" s="595">
        <f t="shared" ref="G27" si="9">SUM(G23:G26)</f>
        <v>30817</v>
      </c>
    </row>
    <row r="28" spans="1:7" s="29" customFormat="1">
      <c r="A28" s="11" t="s">
        <v>93</v>
      </c>
      <c r="B28" s="323">
        <v>1513</v>
      </c>
      <c r="C28" s="323">
        <v>5966</v>
      </c>
      <c r="D28" s="591">
        <v>3255</v>
      </c>
      <c r="E28" s="591">
        <v>2977</v>
      </c>
      <c r="F28" s="591">
        <v>3981</v>
      </c>
      <c r="G28" s="587">
        <v>12563</v>
      </c>
    </row>
    <row r="29" spans="1:7" s="29" customFormat="1">
      <c r="A29" s="11" t="s">
        <v>82</v>
      </c>
      <c r="B29" s="323">
        <v>33008</v>
      </c>
      <c r="C29" s="323">
        <v>27477</v>
      </c>
      <c r="D29" s="591">
        <v>27564</v>
      </c>
      <c r="E29" s="591">
        <v>26556</v>
      </c>
      <c r="F29" s="591">
        <v>35196</v>
      </c>
      <c r="G29" s="587">
        <v>47142</v>
      </c>
    </row>
    <row r="30" spans="1:7" s="29" customFormat="1">
      <c r="A30" s="11" t="s">
        <v>24</v>
      </c>
      <c r="B30" s="323">
        <v>2026</v>
      </c>
      <c r="C30" s="323">
        <v>1602</v>
      </c>
      <c r="D30" s="591">
        <v>1613</v>
      </c>
      <c r="E30" s="591">
        <v>1933</v>
      </c>
      <c r="F30" s="591">
        <v>1626</v>
      </c>
      <c r="G30" s="587">
        <v>1753</v>
      </c>
    </row>
    <row r="31" spans="1:7" s="29" customFormat="1">
      <c r="A31" s="13" t="s">
        <v>51</v>
      </c>
      <c r="B31" s="324">
        <v>56</v>
      </c>
      <c r="C31" s="412">
        <v>0</v>
      </c>
      <c r="D31" s="604">
        <v>0</v>
      </c>
      <c r="E31" s="604">
        <v>0</v>
      </c>
      <c r="F31" s="604">
        <v>0</v>
      </c>
      <c r="G31" s="605">
        <v>0</v>
      </c>
    </row>
    <row r="32" spans="1:7" s="29" customFormat="1">
      <c r="A32" s="17" t="s">
        <v>50</v>
      </c>
      <c r="B32" s="326">
        <f t="shared" ref="B32:F32" si="10">SUM(B28:B31)</f>
        <v>36603</v>
      </c>
      <c r="C32" s="326">
        <f t="shared" si="10"/>
        <v>35045</v>
      </c>
      <c r="D32" s="596">
        <f t="shared" si="10"/>
        <v>32432</v>
      </c>
      <c r="E32" s="596">
        <f t="shared" si="10"/>
        <v>31466</v>
      </c>
      <c r="F32" s="596">
        <f t="shared" si="10"/>
        <v>40803</v>
      </c>
      <c r="G32" s="597">
        <f t="shared" ref="G32" si="11">SUM(G28:G31)</f>
        <v>61458</v>
      </c>
    </row>
    <row r="33" spans="1:7" s="29" customFormat="1" ht="15" customHeight="1">
      <c r="A33" s="15" t="s">
        <v>52</v>
      </c>
      <c r="B33" s="325">
        <f t="shared" ref="B33:F33" si="12">+B22+B27+B32</f>
        <v>126031</v>
      </c>
      <c r="C33" s="325">
        <f t="shared" si="12"/>
        <v>96670</v>
      </c>
      <c r="D33" s="594">
        <f t="shared" si="12"/>
        <v>111722</v>
      </c>
      <c r="E33" s="594">
        <f t="shared" si="12"/>
        <v>113366</v>
      </c>
      <c r="F33" s="594">
        <f t="shared" si="12"/>
        <v>136683</v>
      </c>
      <c r="G33" s="595">
        <f t="shared" ref="G33" si="13">+G22+G27+G32</f>
        <v>172301</v>
      </c>
    </row>
    <row r="34" spans="1:7" s="29" customFormat="1" ht="15" customHeight="1">
      <c r="A34" s="15"/>
      <c r="B34" s="16"/>
      <c r="C34" s="16"/>
      <c r="D34" s="16"/>
      <c r="E34" s="16"/>
      <c r="F34" s="16"/>
      <c r="G34" s="487"/>
    </row>
    <row r="35" spans="1:7" s="29" customFormat="1" ht="15" customHeight="1">
      <c r="A35" s="55"/>
      <c r="B35" s="16"/>
      <c r="C35" s="16"/>
      <c r="D35" s="16"/>
      <c r="E35" s="16"/>
      <c r="F35" s="16"/>
      <c r="G35" s="487"/>
    </row>
    <row r="36" spans="1:7" s="29" customFormat="1" ht="15" customHeight="1">
      <c r="A36" s="15" t="s">
        <v>179</v>
      </c>
      <c r="B36" s="16"/>
      <c r="C36" s="16"/>
      <c r="D36" s="16"/>
      <c r="E36" s="16"/>
      <c r="F36" s="16"/>
      <c r="G36" s="487"/>
    </row>
    <row r="37" spans="1:7" s="29" customFormat="1" ht="15" customHeight="1">
      <c r="A37" s="11" t="s">
        <v>177</v>
      </c>
      <c r="B37" s="12">
        <f t="shared" ref="B37:F37" si="14">B18</f>
        <v>126031</v>
      </c>
      <c r="C37" s="12">
        <f t="shared" si="14"/>
        <v>96670</v>
      </c>
      <c r="D37" s="12">
        <f t="shared" si="14"/>
        <v>111722</v>
      </c>
      <c r="E37" s="12">
        <f t="shared" si="14"/>
        <v>113366</v>
      </c>
      <c r="F37" s="12">
        <f t="shared" si="14"/>
        <v>136683</v>
      </c>
      <c r="G37" s="485">
        <f t="shared" ref="G37" si="15">G18</f>
        <v>172301</v>
      </c>
    </row>
    <row r="38" spans="1:7" s="29" customFormat="1" ht="15" customHeight="1">
      <c r="A38" s="11" t="s">
        <v>25</v>
      </c>
      <c r="B38" s="12">
        <f t="shared" ref="B38:F38" si="16">-(B25+B26+B29+B30)</f>
        <v>-37192</v>
      </c>
      <c r="C38" s="12">
        <f t="shared" si="16"/>
        <v>-30980</v>
      </c>
      <c r="D38" s="12">
        <f t="shared" si="16"/>
        <v>-31289</v>
      </c>
      <c r="E38" s="12">
        <f t="shared" si="16"/>
        <v>-31698</v>
      </c>
      <c r="F38" s="12">
        <f t="shared" si="16"/>
        <v>-41061</v>
      </c>
      <c r="G38" s="485">
        <f t="shared" ref="G38" si="17">-(G25+G26+G29+G30)</f>
        <v>-53562</v>
      </c>
    </row>
    <row r="39" spans="1:7" s="29" customFormat="1" ht="15" customHeight="1">
      <c r="A39" s="17" t="s">
        <v>178</v>
      </c>
      <c r="B39" s="18">
        <f t="shared" ref="B39:F39" si="18">B37+B38</f>
        <v>88839</v>
      </c>
      <c r="C39" s="18">
        <f t="shared" si="18"/>
        <v>65690</v>
      </c>
      <c r="D39" s="18">
        <f t="shared" si="18"/>
        <v>80433</v>
      </c>
      <c r="E39" s="18">
        <f t="shared" si="18"/>
        <v>81668</v>
      </c>
      <c r="F39" s="18">
        <f t="shared" si="18"/>
        <v>95622</v>
      </c>
      <c r="G39" s="488">
        <f t="shared" ref="G39" si="19">G37+G38</f>
        <v>118739</v>
      </c>
    </row>
    <row r="40" spans="1:7" s="29" customFormat="1" ht="15" customHeight="1">
      <c r="A40" s="11" t="s">
        <v>196</v>
      </c>
      <c r="B40" s="212">
        <v>82229</v>
      </c>
      <c r="C40" s="212">
        <v>64945</v>
      </c>
      <c r="D40" s="212">
        <v>72732</v>
      </c>
      <c r="E40" s="212">
        <v>83649</v>
      </c>
      <c r="F40" s="212">
        <v>87537</v>
      </c>
      <c r="G40" s="471">
        <v>106054</v>
      </c>
    </row>
    <row r="41" spans="1:7" s="29" customFormat="1" ht="15" customHeight="1">
      <c r="A41" s="11"/>
      <c r="B41" s="12"/>
      <c r="C41" s="12"/>
      <c r="D41" s="12"/>
      <c r="E41" s="12"/>
      <c r="F41" s="12"/>
      <c r="G41" s="485"/>
    </row>
    <row r="42" spans="1:7" s="29" customFormat="1" ht="15" customHeight="1">
      <c r="A42" s="15" t="s">
        <v>180</v>
      </c>
      <c r="B42" s="12"/>
      <c r="C42" s="12"/>
      <c r="D42" s="12"/>
      <c r="E42" s="12"/>
      <c r="F42" s="12"/>
      <c r="G42" s="485"/>
    </row>
    <row r="43" spans="1:7" s="29" customFormat="1" ht="15" customHeight="1">
      <c r="A43" s="11" t="s">
        <v>146</v>
      </c>
      <c r="B43" s="12">
        <f t="shared" ref="B43:F43" si="20">-(B23+B24+B28)</f>
        <v>-28182</v>
      </c>
      <c r="C43" s="12">
        <f t="shared" si="20"/>
        <v>-23218</v>
      </c>
      <c r="D43" s="12">
        <f t="shared" si="20"/>
        <v>-27143</v>
      </c>
      <c r="E43" s="12">
        <f t="shared" si="20"/>
        <v>-28134</v>
      </c>
      <c r="F43" s="12">
        <f t="shared" si="20"/>
        <v>-27988</v>
      </c>
      <c r="G43" s="485">
        <f t="shared" ref="G43" si="21">-(G23+G24+G28)</f>
        <v>-38713</v>
      </c>
    </row>
    <row r="44" spans="1:7" s="29" customFormat="1" ht="15" customHeight="1">
      <c r="A44" s="11" t="s">
        <v>174</v>
      </c>
      <c r="B44" s="12">
        <v>-75</v>
      </c>
      <c r="C44" s="470">
        <v>0</v>
      </c>
      <c r="D44" s="470">
        <v>0</v>
      </c>
      <c r="E44" s="470">
        <v>0</v>
      </c>
      <c r="F44" s="470">
        <v>0</v>
      </c>
      <c r="G44" s="558">
        <v>0</v>
      </c>
    </row>
    <row r="45" spans="1:7" s="29" customFormat="1" ht="15" customHeight="1">
      <c r="A45" s="11" t="s">
        <v>176</v>
      </c>
      <c r="B45" s="12">
        <f t="shared" ref="B45:F45" si="22">+B14+B15</f>
        <v>25791</v>
      </c>
      <c r="C45" s="12">
        <f t="shared" si="22"/>
        <v>16516</v>
      </c>
      <c r="D45" s="12">
        <f t="shared" si="22"/>
        <v>15130</v>
      </c>
      <c r="E45" s="12">
        <f t="shared" si="22"/>
        <v>11713</v>
      </c>
      <c r="F45" s="12">
        <f t="shared" si="22"/>
        <v>19837</v>
      </c>
      <c r="G45" s="485">
        <f t="shared" ref="G45" si="23">+G14+G15</f>
        <v>12143</v>
      </c>
    </row>
    <row r="46" spans="1:7" s="29" customFormat="1">
      <c r="A46" s="17" t="s">
        <v>175</v>
      </c>
      <c r="B46" s="18">
        <f t="shared" ref="B46:F46" si="24">B43+B44+B45</f>
        <v>-2466</v>
      </c>
      <c r="C46" s="18">
        <f t="shared" si="24"/>
        <v>-6702</v>
      </c>
      <c r="D46" s="18">
        <f t="shared" si="24"/>
        <v>-12013</v>
      </c>
      <c r="E46" s="18">
        <f t="shared" si="24"/>
        <v>-16421</v>
      </c>
      <c r="F46" s="18">
        <f t="shared" si="24"/>
        <v>-8151</v>
      </c>
      <c r="G46" s="488">
        <f t="shared" ref="G46" si="25">G43+G44+G45</f>
        <v>-26570</v>
      </c>
    </row>
    <row r="47" spans="1:7" s="29" customFormat="1" ht="27.75" customHeight="1">
      <c r="A47" s="640" t="s">
        <v>503</v>
      </c>
      <c r="B47" s="19"/>
      <c r="C47" s="19"/>
      <c r="D47" s="19"/>
      <c r="E47" s="19"/>
      <c r="F47" s="19"/>
      <c r="G47" s="19"/>
    </row>
    <row r="48" spans="1:7" s="29" customFormat="1">
      <c r="B48" s="19"/>
      <c r="C48" s="19"/>
      <c r="D48" s="19"/>
      <c r="E48" s="19"/>
      <c r="F48" s="19"/>
      <c r="G48" s="19"/>
    </row>
  </sheetData>
  <phoneticPr fontId="12"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G43"/>
  <sheetViews>
    <sheetView showGridLines="0" zoomScale="90" zoomScaleNormal="90" workbookViewId="0">
      <pane xSplit="1" ySplit="4" topLeftCell="B5" activePane="bottomRight" state="frozen"/>
      <selection activeCell="C81" sqref="C81"/>
      <selection pane="topRight" activeCell="C81" sqref="C81"/>
      <selection pane="bottomLeft" activeCell="C81" sqref="C81"/>
      <selection pane="bottomRight"/>
    </sheetView>
  </sheetViews>
  <sheetFormatPr defaultColWidth="9.109375" defaultRowHeight="13.2"/>
  <cols>
    <col min="1" max="1" width="48.109375" customWidth="1"/>
    <col min="2" max="2" width="9.5546875" customWidth="1"/>
    <col min="7" max="7" width="9" customWidth="1"/>
  </cols>
  <sheetData>
    <row r="1" spans="1:7" s="7" customFormat="1">
      <c r="A1" s="63" t="s">
        <v>0</v>
      </c>
      <c r="B1" s="102"/>
      <c r="C1" s="102"/>
      <c r="D1" s="102"/>
      <c r="E1" s="102"/>
      <c r="F1" s="102"/>
      <c r="G1" s="508"/>
    </row>
    <row r="2" spans="1:7" s="7" customFormat="1">
      <c r="A2" s="63" t="s">
        <v>197</v>
      </c>
      <c r="B2" s="102"/>
      <c r="C2" s="102"/>
      <c r="D2" s="102"/>
      <c r="E2" s="102"/>
      <c r="F2" s="102"/>
      <c r="G2" s="508"/>
    </row>
    <row r="3" spans="1:7">
      <c r="A3" s="94"/>
      <c r="B3" s="66"/>
      <c r="C3" s="66"/>
      <c r="D3" s="66"/>
      <c r="E3" s="66"/>
      <c r="F3" s="66"/>
      <c r="G3" s="509"/>
    </row>
    <row r="4" spans="1:7" ht="15.6">
      <c r="A4" s="95" t="s">
        <v>1</v>
      </c>
      <c r="B4" s="80" t="s">
        <v>309</v>
      </c>
      <c r="C4" s="80">
        <v>2018</v>
      </c>
      <c r="D4" s="80">
        <v>2019</v>
      </c>
      <c r="E4" s="80">
        <v>2020</v>
      </c>
      <c r="F4" s="80">
        <v>2021</v>
      </c>
      <c r="G4" s="510">
        <v>2022</v>
      </c>
    </row>
    <row r="5" spans="1:7">
      <c r="A5" s="82"/>
      <c r="B5" s="3"/>
      <c r="G5" s="377"/>
    </row>
    <row r="6" spans="1:7">
      <c r="A6" s="82" t="s">
        <v>114</v>
      </c>
      <c r="B6" s="83"/>
      <c r="G6" s="377"/>
    </row>
    <row r="7" spans="1:7">
      <c r="A7" s="81" t="s">
        <v>54</v>
      </c>
      <c r="B7" s="85">
        <v>24152</v>
      </c>
      <c r="C7" s="85">
        <v>24200</v>
      </c>
      <c r="D7" s="85">
        <v>21897</v>
      </c>
      <c r="E7" s="85">
        <v>19146</v>
      </c>
      <c r="F7" s="85">
        <v>23559</v>
      </c>
      <c r="G7" s="559">
        <v>30216</v>
      </c>
    </row>
    <row r="8" spans="1:7">
      <c r="A8" s="81" t="s">
        <v>57</v>
      </c>
      <c r="B8" s="85">
        <v>5110</v>
      </c>
      <c r="C8" s="85">
        <v>3922</v>
      </c>
      <c r="D8" s="85">
        <v>4700</v>
      </c>
      <c r="E8" s="85">
        <v>5189</v>
      </c>
      <c r="F8" s="85">
        <v>5466</v>
      </c>
      <c r="G8" s="559">
        <v>6333</v>
      </c>
    </row>
    <row r="9" spans="1:7">
      <c r="A9" s="96" t="s">
        <v>115</v>
      </c>
      <c r="B9" s="86">
        <v>-75</v>
      </c>
      <c r="C9" s="86">
        <v>322</v>
      </c>
      <c r="D9" s="86">
        <v>99</v>
      </c>
      <c r="E9" s="86">
        <v>746</v>
      </c>
      <c r="F9" s="86">
        <v>-73</v>
      </c>
      <c r="G9" s="560">
        <v>429</v>
      </c>
    </row>
    <row r="10" spans="1:7">
      <c r="A10" s="82" t="s">
        <v>63</v>
      </c>
      <c r="B10" s="87">
        <f t="shared" ref="B10:F10" si="0">SUM(B7:B9)</f>
        <v>29187</v>
      </c>
      <c r="C10" s="87">
        <f t="shared" si="0"/>
        <v>28444</v>
      </c>
      <c r="D10" s="87">
        <f t="shared" si="0"/>
        <v>26696</v>
      </c>
      <c r="E10" s="87">
        <f t="shared" si="0"/>
        <v>25081</v>
      </c>
      <c r="F10" s="87">
        <f t="shared" si="0"/>
        <v>28952</v>
      </c>
      <c r="G10" s="561">
        <f t="shared" ref="G10" si="1">SUM(G7:G9)</f>
        <v>36978</v>
      </c>
    </row>
    <row r="11" spans="1:7">
      <c r="A11" s="97"/>
      <c r="B11" s="88"/>
      <c r="G11" s="377"/>
    </row>
    <row r="12" spans="1:7" ht="14.25" customHeight="1">
      <c r="A12" s="81" t="s">
        <v>116</v>
      </c>
      <c r="B12" s="85">
        <v>329</v>
      </c>
      <c r="C12" s="85">
        <v>-675</v>
      </c>
      <c r="D12" s="85">
        <v>-610</v>
      </c>
      <c r="E12" s="85">
        <v>244</v>
      </c>
      <c r="F12" s="85">
        <v>459</v>
      </c>
      <c r="G12" s="559">
        <v>-714</v>
      </c>
    </row>
    <row r="13" spans="1:7">
      <c r="A13" s="81" t="s">
        <v>169</v>
      </c>
      <c r="B13" s="85">
        <v>-1280</v>
      </c>
      <c r="C13" s="85">
        <v>-392</v>
      </c>
      <c r="D13" s="85">
        <v>-376</v>
      </c>
      <c r="E13" s="85">
        <v>-340</v>
      </c>
      <c r="F13" s="85">
        <v>-330</v>
      </c>
      <c r="G13" s="559">
        <v>-419</v>
      </c>
    </row>
    <row r="14" spans="1:7">
      <c r="A14" s="96" t="s">
        <v>117</v>
      </c>
      <c r="B14" s="86">
        <v>-7306</v>
      </c>
      <c r="C14" s="86">
        <v>-5896</v>
      </c>
      <c r="D14" s="86">
        <v>-5501</v>
      </c>
      <c r="E14" s="86">
        <v>-4531</v>
      </c>
      <c r="F14" s="86">
        <v>-5211</v>
      </c>
      <c r="G14" s="560">
        <v>-6245</v>
      </c>
    </row>
    <row r="15" spans="1:7">
      <c r="A15" s="82" t="s">
        <v>64</v>
      </c>
      <c r="B15" s="87">
        <f t="shared" ref="B15:F15" si="2">SUM(B10:B14)</f>
        <v>20930</v>
      </c>
      <c r="C15" s="87">
        <f t="shared" si="2"/>
        <v>21481</v>
      </c>
      <c r="D15" s="87">
        <f t="shared" si="2"/>
        <v>20209</v>
      </c>
      <c r="E15" s="87">
        <f t="shared" si="2"/>
        <v>20454</v>
      </c>
      <c r="F15" s="87">
        <f t="shared" si="2"/>
        <v>23870</v>
      </c>
      <c r="G15" s="561">
        <f t="shared" ref="G15" si="3">SUM(G10:G14)</f>
        <v>29600</v>
      </c>
    </row>
    <row r="16" spans="1:7">
      <c r="A16" s="81" t="s">
        <v>65</v>
      </c>
      <c r="B16" s="85">
        <v>1398</v>
      </c>
      <c r="C16" s="85">
        <v>-3391</v>
      </c>
      <c r="D16" s="85">
        <v>-2971</v>
      </c>
      <c r="E16" s="85">
        <v>2166</v>
      </c>
      <c r="F16" s="85">
        <v>-244</v>
      </c>
      <c r="G16" s="559">
        <v>-7415</v>
      </c>
    </row>
    <row r="17" spans="1:7">
      <c r="A17" s="304" t="s">
        <v>112</v>
      </c>
      <c r="B17" s="85">
        <v>-1412</v>
      </c>
      <c r="C17" s="85">
        <v>-1462</v>
      </c>
      <c r="D17" s="85">
        <v>-1140</v>
      </c>
      <c r="E17" s="85">
        <v>-486</v>
      </c>
      <c r="F17" s="85">
        <v>-510</v>
      </c>
      <c r="G17" s="559">
        <v>-884</v>
      </c>
    </row>
    <row r="18" spans="1:7">
      <c r="A18" s="305" t="s">
        <v>164</v>
      </c>
      <c r="B18" s="86">
        <v>464</v>
      </c>
      <c r="C18" s="86">
        <v>186</v>
      </c>
      <c r="D18" s="86">
        <v>53</v>
      </c>
      <c r="E18" s="86">
        <v>70</v>
      </c>
      <c r="F18" s="86">
        <v>36</v>
      </c>
      <c r="G18" s="560">
        <v>76</v>
      </c>
    </row>
    <row r="19" spans="1:7">
      <c r="A19" s="82" t="s">
        <v>118</v>
      </c>
      <c r="B19" s="87">
        <f t="shared" ref="B19:F19" si="4">B15+B16+B17+B18</f>
        <v>21380</v>
      </c>
      <c r="C19" s="87">
        <f t="shared" si="4"/>
        <v>16814</v>
      </c>
      <c r="D19" s="87">
        <f t="shared" si="4"/>
        <v>16151</v>
      </c>
      <c r="E19" s="87">
        <f t="shared" si="4"/>
        <v>22204</v>
      </c>
      <c r="F19" s="87">
        <f t="shared" si="4"/>
        <v>23152</v>
      </c>
      <c r="G19" s="561">
        <f t="shared" ref="G19" si="5">G15+G16+G17+G18</f>
        <v>21377</v>
      </c>
    </row>
    <row r="20" spans="1:7">
      <c r="A20" s="97"/>
      <c r="B20" s="88"/>
      <c r="G20" s="377"/>
    </row>
    <row r="21" spans="1:7">
      <c r="A21" s="6" t="s">
        <v>119</v>
      </c>
      <c r="B21" s="23"/>
      <c r="G21" s="377"/>
    </row>
    <row r="22" spans="1:7">
      <c r="A22" s="81" t="s">
        <v>120</v>
      </c>
      <c r="B22" s="21">
        <v>-1742</v>
      </c>
      <c r="C22" s="21">
        <v>-2000</v>
      </c>
      <c r="D22" s="21">
        <v>-1662</v>
      </c>
      <c r="E22" s="21">
        <v>-1459</v>
      </c>
      <c r="F22" s="21">
        <v>-1970</v>
      </c>
      <c r="G22" s="542">
        <v>-3660</v>
      </c>
    </row>
    <row r="23" spans="1:7">
      <c r="A23" s="81" t="s">
        <v>147</v>
      </c>
      <c r="B23" s="89">
        <v>179</v>
      </c>
      <c r="C23">
        <v>78</v>
      </c>
      <c r="D23">
        <v>718</v>
      </c>
      <c r="E23">
        <v>39</v>
      </c>
      <c r="F23">
        <v>93</v>
      </c>
      <c r="G23" s="377">
        <v>99</v>
      </c>
    </row>
    <row r="24" spans="1:7">
      <c r="A24" s="81" t="s">
        <v>121</v>
      </c>
      <c r="B24" s="85">
        <v>-1021</v>
      </c>
      <c r="C24">
        <v>-846</v>
      </c>
      <c r="D24" s="315">
        <v>-1016</v>
      </c>
      <c r="E24" s="315">
        <v>-1337</v>
      </c>
      <c r="F24" s="315">
        <v>-1389</v>
      </c>
      <c r="G24" s="511">
        <v>-1371</v>
      </c>
    </row>
    <row r="25" spans="1:7">
      <c r="A25" s="81" t="s">
        <v>122</v>
      </c>
      <c r="B25" s="23">
        <v>2</v>
      </c>
      <c r="C25" s="413">
        <v>0</v>
      </c>
      <c r="D25">
        <v>1</v>
      </c>
      <c r="E25" s="413">
        <v>0</v>
      </c>
      <c r="F25" s="413">
        <v>0</v>
      </c>
      <c r="G25" s="513">
        <v>0</v>
      </c>
    </row>
    <row r="26" spans="1:7">
      <c r="A26" s="81" t="s">
        <v>134</v>
      </c>
      <c r="B26" s="23">
        <v>-520</v>
      </c>
      <c r="C26" s="315">
        <v>-1575</v>
      </c>
      <c r="D26" s="315">
        <v>-7706</v>
      </c>
      <c r="E26" s="315">
        <v>-13583</v>
      </c>
      <c r="F26" s="315">
        <v>-2334</v>
      </c>
      <c r="G26" s="511">
        <v>-10591</v>
      </c>
    </row>
    <row r="27" spans="1:7">
      <c r="A27" s="81" t="s">
        <v>123</v>
      </c>
      <c r="B27" s="84">
        <v>1560</v>
      </c>
      <c r="C27">
        <v>166</v>
      </c>
      <c r="D27" s="413">
        <v>0</v>
      </c>
      <c r="E27" s="413">
        <v>0</v>
      </c>
      <c r="F27" s="315">
        <v>-7</v>
      </c>
      <c r="G27" s="377">
        <v>0</v>
      </c>
    </row>
    <row r="28" spans="1:7">
      <c r="A28" s="96" t="s">
        <v>124</v>
      </c>
      <c r="B28" s="86">
        <v>784</v>
      </c>
      <c r="C28" s="86">
        <v>-124</v>
      </c>
      <c r="D28" s="86">
        <v>-18</v>
      </c>
      <c r="E28" s="86">
        <v>54</v>
      </c>
      <c r="F28" s="86">
        <v>-514</v>
      </c>
      <c r="G28" s="560">
        <v>20</v>
      </c>
    </row>
    <row r="29" spans="1:7">
      <c r="A29" s="82" t="s">
        <v>125</v>
      </c>
      <c r="B29" s="87">
        <f t="shared" ref="B29:F29" si="6">SUM(B22:B28)</f>
        <v>-758</v>
      </c>
      <c r="C29" s="87">
        <f t="shared" si="6"/>
        <v>-4301</v>
      </c>
      <c r="D29" s="87">
        <f t="shared" si="6"/>
        <v>-9683</v>
      </c>
      <c r="E29" s="87">
        <f t="shared" si="6"/>
        <v>-16286</v>
      </c>
      <c r="F29" s="87">
        <f t="shared" si="6"/>
        <v>-6121</v>
      </c>
      <c r="G29" s="561">
        <f t="shared" ref="G29" si="7">SUM(G22:G28)</f>
        <v>-15503</v>
      </c>
    </row>
    <row r="30" spans="1:7">
      <c r="A30" s="82"/>
      <c r="B30" s="87"/>
      <c r="G30" s="377"/>
    </row>
    <row r="31" spans="1:7">
      <c r="A31" s="82" t="s">
        <v>126</v>
      </c>
      <c r="B31" s="87"/>
      <c r="G31" s="377"/>
    </row>
    <row r="32" spans="1:7">
      <c r="A32" s="81" t="s">
        <v>127</v>
      </c>
      <c r="B32" s="315">
        <v>-8252</v>
      </c>
      <c r="C32" s="315">
        <v>-8487</v>
      </c>
      <c r="D32" s="315">
        <v>-7653</v>
      </c>
      <c r="E32" s="315">
        <v>-8506</v>
      </c>
      <c r="F32" s="315">
        <v>-8889</v>
      </c>
      <c r="G32" s="511">
        <v>-9250</v>
      </c>
    </row>
    <row r="33" spans="1:7">
      <c r="A33" s="81" t="s">
        <v>128</v>
      </c>
      <c r="B33" s="315">
        <v>-3</v>
      </c>
      <c r="C33">
        <v>-9</v>
      </c>
      <c r="D33">
        <v>-10</v>
      </c>
      <c r="E33" s="413">
        <v>0</v>
      </c>
      <c r="F33" s="413">
        <v>0</v>
      </c>
      <c r="G33" s="513">
        <v>0</v>
      </c>
    </row>
    <row r="34" spans="1:7">
      <c r="A34" s="81" t="s">
        <v>333</v>
      </c>
      <c r="B34" s="413">
        <v>0</v>
      </c>
      <c r="C34" s="345">
        <v>-4002</v>
      </c>
      <c r="D34" s="413">
        <v>0</v>
      </c>
      <c r="E34" s="413">
        <v>0</v>
      </c>
      <c r="F34" s="413">
        <v>0</v>
      </c>
      <c r="G34" s="513">
        <v>0</v>
      </c>
    </row>
    <row r="35" spans="1:7">
      <c r="A35" s="81" t="s">
        <v>129</v>
      </c>
      <c r="B35" s="84">
        <v>-19</v>
      </c>
      <c r="C35" s="413">
        <v>0</v>
      </c>
      <c r="D35" s="413">
        <v>0</v>
      </c>
      <c r="E35">
        <v>-216</v>
      </c>
      <c r="F35">
        <v>-823</v>
      </c>
      <c r="G35" s="513">
        <v>0</v>
      </c>
    </row>
    <row r="36" spans="1:7">
      <c r="A36" s="81" t="s">
        <v>76</v>
      </c>
      <c r="B36" s="413">
        <v>0</v>
      </c>
      <c r="C36" s="345">
        <v>-9705</v>
      </c>
      <c r="D36" s="413">
        <v>0</v>
      </c>
      <c r="E36" s="413">
        <v>0</v>
      </c>
      <c r="F36" s="413">
        <v>0</v>
      </c>
      <c r="G36" s="562">
        <v>-9732</v>
      </c>
    </row>
    <row r="37" spans="1:7">
      <c r="A37" s="81" t="s">
        <v>130</v>
      </c>
      <c r="B37" s="85">
        <v>-236</v>
      </c>
      <c r="C37">
        <v>-198</v>
      </c>
      <c r="D37" s="345">
        <v>1287</v>
      </c>
      <c r="E37" s="345">
        <v>-274</v>
      </c>
      <c r="F37" s="345">
        <v>1034</v>
      </c>
      <c r="G37" s="562">
        <v>-483</v>
      </c>
    </row>
    <row r="38" spans="1:7">
      <c r="A38" s="96" t="s">
        <v>131</v>
      </c>
      <c r="B38" s="86">
        <v>765</v>
      </c>
      <c r="C38" s="86">
        <v>800</v>
      </c>
      <c r="D38" s="86">
        <v>-1648</v>
      </c>
      <c r="E38" s="86">
        <v>444</v>
      </c>
      <c r="F38" s="86">
        <v>-1645</v>
      </c>
      <c r="G38" s="560">
        <v>4814</v>
      </c>
    </row>
    <row r="39" spans="1:7">
      <c r="A39" s="82" t="s">
        <v>132</v>
      </c>
      <c r="B39" s="87">
        <f t="shared" ref="B39:F39" si="8">SUM(B32:B38)</f>
        <v>-7745</v>
      </c>
      <c r="C39" s="87">
        <f t="shared" si="8"/>
        <v>-21601</v>
      </c>
      <c r="D39" s="87">
        <f t="shared" si="8"/>
        <v>-8024</v>
      </c>
      <c r="E39" s="87">
        <f t="shared" si="8"/>
        <v>-8552</v>
      </c>
      <c r="F39" s="87">
        <f t="shared" si="8"/>
        <v>-10323</v>
      </c>
      <c r="G39" s="561">
        <f t="shared" ref="G39" si="9">SUM(G32:G38)</f>
        <v>-14651</v>
      </c>
    </row>
    <row r="40" spans="1:7">
      <c r="A40" s="96"/>
      <c r="B40" s="86"/>
      <c r="G40" s="377"/>
    </row>
    <row r="41" spans="1:7">
      <c r="A41" s="98" t="s">
        <v>133</v>
      </c>
      <c r="B41" s="90">
        <f t="shared" ref="B41:F41" si="10">+B19+B29+B39</f>
        <v>12877</v>
      </c>
      <c r="C41" s="90">
        <f t="shared" si="10"/>
        <v>-9088</v>
      </c>
      <c r="D41" s="90">
        <f t="shared" si="10"/>
        <v>-1556</v>
      </c>
      <c r="E41" s="90">
        <f t="shared" si="10"/>
        <v>-2634</v>
      </c>
      <c r="F41" s="90">
        <f t="shared" si="10"/>
        <v>6708</v>
      </c>
      <c r="G41" s="563">
        <f t="shared" ref="G41" si="11">+G19+G29+G39</f>
        <v>-8777</v>
      </c>
    </row>
    <row r="42" spans="1:7">
      <c r="A42" s="2"/>
      <c r="B42" s="2"/>
    </row>
    <row r="43" spans="1:7" ht="13.8">
      <c r="A43" s="348" t="s">
        <v>471</v>
      </c>
      <c r="B43" s="2"/>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H97"/>
  <sheetViews>
    <sheetView showGridLines="0" zoomScale="90" zoomScaleNormal="90" zoomScaleSheetLayoutView="75" workbookViewId="0">
      <pane xSplit="1" ySplit="4" topLeftCell="B5" activePane="bottomRight" state="frozen"/>
      <selection activeCell="A76" sqref="A76"/>
      <selection pane="topRight" activeCell="A76" sqref="A76"/>
      <selection pane="bottomLeft" activeCell="A76" sqref="A76"/>
      <selection pane="bottomRight"/>
    </sheetView>
  </sheetViews>
  <sheetFormatPr defaultColWidth="9.109375" defaultRowHeight="13.2" outlineLevelRow="1"/>
  <cols>
    <col min="1" max="1" width="55.5546875" style="1" customWidth="1"/>
    <col min="2" max="2" width="10.5546875" style="1" customWidth="1"/>
    <col min="3" max="3" width="3.21875" style="1" customWidth="1"/>
    <col min="4" max="8" width="10.5546875" style="1" customWidth="1"/>
    <col min="9" max="16384" width="9.109375" style="1"/>
  </cols>
  <sheetData>
    <row r="1" spans="1:8" s="103" customFormat="1">
      <c r="A1" s="63" t="s">
        <v>11</v>
      </c>
      <c r="B1" s="116"/>
      <c r="C1" s="116"/>
      <c r="D1" s="116"/>
      <c r="E1" s="116"/>
      <c r="F1" s="116"/>
      <c r="G1" s="116"/>
      <c r="H1" s="116"/>
    </row>
    <row r="2" spans="1:8" s="103" customFormat="1">
      <c r="A2" s="63" t="s">
        <v>58</v>
      </c>
      <c r="B2" s="116"/>
      <c r="C2" s="116"/>
      <c r="D2" s="116"/>
      <c r="E2" s="116"/>
      <c r="F2" s="116"/>
      <c r="G2" s="116"/>
      <c r="H2" s="379"/>
    </row>
    <row r="3" spans="1:8">
      <c r="A3" s="64" t="s">
        <v>380</v>
      </c>
      <c r="B3" s="74"/>
      <c r="C3" s="74"/>
      <c r="D3" s="74"/>
      <c r="E3" s="74"/>
      <c r="F3" s="74"/>
      <c r="G3" s="74"/>
      <c r="H3" s="550"/>
    </row>
    <row r="4" spans="1:8" s="29" customFormat="1" ht="15.75" customHeight="1">
      <c r="A4" s="75" t="s">
        <v>96</v>
      </c>
      <c r="B4" s="115">
        <v>2017</v>
      </c>
      <c r="C4" s="115"/>
      <c r="D4" s="115">
        <v>2018</v>
      </c>
      <c r="E4" s="115">
        <v>2019</v>
      </c>
      <c r="F4" s="115">
        <v>2020</v>
      </c>
      <c r="G4" s="115">
        <v>2021</v>
      </c>
      <c r="H4" s="249">
        <v>2022</v>
      </c>
    </row>
    <row r="5" spans="1:8" s="29" customFormat="1" ht="15.6">
      <c r="A5" s="43" t="s">
        <v>39</v>
      </c>
      <c r="B5" s="21">
        <v>90132</v>
      </c>
      <c r="C5" s="381" t="s">
        <v>330</v>
      </c>
      <c r="D5" s="21">
        <v>97132</v>
      </c>
      <c r="E5" s="21">
        <v>106104</v>
      </c>
      <c r="F5" s="21">
        <v>100554</v>
      </c>
      <c r="G5" s="21">
        <v>129545</v>
      </c>
      <c r="H5" s="542">
        <v>158092</v>
      </c>
    </row>
    <row r="6" spans="1:8" s="29" customFormat="1">
      <c r="A6" s="44"/>
      <c r="B6" s="31"/>
      <c r="C6" s="31"/>
      <c r="D6" s="31"/>
      <c r="E6" s="31"/>
      <c r="F6" s="31"/>
      <c r="G6" s="31"/>
      <c r="H6" s="568"/>
    </row>
    <row r="7" spans="1:8" s="29" customFormat="1" ht="15.6">
      <c r="A7" s="59" t="s">
        <v>511</v>
      </c>
      <c r="B7" s="47">
        <v>2017</v>
      </c>
      <c r="C7" s="625" t="s">
        <v>330</v>
      </c>
      <c r="D7" s="47">
        <v>2018</v>
      </c>
      <c r="E7" s="47">
        <f>E4</f>
        <v>2019</v>
      </c>
      <c r="F7" s="47">
        <f>F4</f>
        <v>2020</v>
      </c>
      <c r="G7" s="47">
        <f>G4</f>
        <v>2021</v>
      </c>
      <c r="H7" s="564">
        <f>H4</f>
        <v>2022</v>
      </c>
    </row>
    <row r="8" spans="1:8" s="27" customFormat="1">
      <c r="A8" s="44" t="s">
        <v>28</v>
      </c>
      <c r="B8" s="21">
        <v>85653</v>
      </c>
      <c r="C8" s="21"/>
      <c r="D8" s="21">
        <v>95363</v>
      </c>
      <c r="E8" s="21">
        <v>103756</v>
      </c>
      <c r="F8" s="21">
        <v>99787</v>
      </c>
      <c r="G8" s="21">
        <v>110912</v>
      </c>
      <c r="H8" s="542">
        <v>141325</v>
      </c>
    </row>
    <row r="9" spans="1:8">
      <c r="A9" s="44" t="s">
        <v>188</v>
      </c>
      <c r="B9" s="28" t="s">
        <v>242</v>
      </c>
      <c r="C9" s="28"/>
      <c r="D9" s="367">
        <v>0.11</v>
      </c>
      <c r="E9" s="367">
        <v>0.09</v>
      </c>
      <c r="F9" s="367">
        <v>-0.04</v>
      </c>
      <c r="G9" s="367">
        <v>0.11</v>
      </c>
      <c r="H9" s="554">
        <v>0.27</v>
      </c>
    </row>
    <row r="10" spans="1:8" s="27" customFormat="1">
      <c r="A10" s="44" t="s">
        <v>189</v>
      </c>
      <c r="B10" s="28" t="s">
        <v>242</v>
      </c>
      <c r="C10" s="28"/>
      <c r="D10" s="367">
        <v>0.08</v>
      </c>
      <c r="E10" s="367">
        <v>0.04</v>
      </c>
      <c r="F10" s="367">
        <v>0</v>
      </c>
      <c r="G10" s="367">
        <v>0.16</v>
      </c>
      <c r="H10" s="554">
        <v>0.15</v>
      </c>
    </row>
    <row r="11" spans="1:8" s="27" customFormat="1">
      <c r="A11" s="44" t="s">
        <v>190</v>
      </c>
      <c r="B11" s="28" t="s">
        <v>242</v>
      </c>
      <c r="C11" s="28"/>
      <c r="D11" s="367">
        <v>0.08</v>
      </c>
      <c r="E11" s="367">
        <v>0.02</v>
      </c>
      <c r="F11" s="367">
        <v>-0.03</v>
      </c>
      <c r="G11" s="367">
        <v>0.14000000000000001</v>
      </c>
      <c r="H11" s="569">
        <v>0.12</v>
      </c>
    </row>
    <row r="12" spans="1:8" s="27" customFormat="1" ht="15.6">
      <c r="A12" s="44" t="s">
        <v>59</v>
      </c>
      <c r="B12" s="39">
        <v>22383</v>
      </c>
      <c r="C12" s="382"/>
      <c r="D12" s="39">
        <v>24510</v>
      </c>
      <c r="E12" s="39">
        <f>'APMs calculated'!L20</f>
        <v>26597</v>
      </c>
      <c r="F12" s="39">
        <f>'APMs calculated'!P20</f>
        <v>24335</v>
      </c>
      <c r="G12" s="39">
        <f>'APMs calculated'!T20</f>
        <v>29025</v>
      </c>
      <c r="H12" s="512">
        <f>'APMs calculated'!X20</f>
        <v>36549</v>
      </c>
    </row>
    <row r="13" spans="1:8" s="27" customFormat="1" ht="15.6">
      <c r="A13" s="44" t="s">
        <v>347</v>
      </c>
      <c r="B13" s="213">
        <v>0.26100000000000001</v>
      </c>
      <c r="C13" s="382"/>
      <c r="D13" s="213">
        <v>0.25700000000000001</v>
      </c>
      <c r="E13" s="213">
        <f>E12/E8</f>
        <v>0.25634180191988898</v>
      </c>
      <c r="F13" s="213">
        <f>F12/F8</f>
        <v>0.243869441911271</v>
      </c>
      <c r="G13" s="213">
        <f>G12/G8</f>
        <v>0.26169395556837854</v>
      </c>
      <c r="H13" s="551">
        <f>H12/H8</f>
        <v>0.2586166637183796</v>
      </c>
    </row>
    <row r="14" spans="1:8" s="27" customFormat="1">
      <c r="A14" s="44" t="s">
        <v>54</v>
      </c>
      <c r="B14" s="21">
        <v>18748</v>
      </c>
      <c r="C14" s="21"/>
      <c r="D14" s="21">
        <v>21187</v>
      </c>
      <c r="E14" s="21">
        <v>21897</v>
      </c>
      <c r="F14" s="21">
        <v>19146</v>
      </c>
      <c r="G14" s="21">
        <v>23559</v>
      </c>
      <c r="H14" s="542">
        <v>30216</v>
      </c>
    </row>
    <row r="15" spans="1:8" s="27" customFormat="1">
      <c r="A15" s="44" t="s">
        <v>60</v>
      </c>
      <c r="B15" s="25">
        <v>0.219</v>
      </c>
      <c r="C15" s="25"/>
      <c r="D15" s="25">
        <v>0.222</v>
      </c>
      <c r="E15" s="25">
        <v>0.21104321677782489</v>
      </c>
      <c r="F15" s="25">
        <v>0.192</v>
      </c>
      <c r="G15" s="25">
        <v>0.21199999999999999</v>
      </c>
      <c r="H15" s="544">
        <v>0.214</v>
      </c>
    </row>
    <row r="16" spans="1:8" s="27" customFormat="1">
      <c r="A16" s="44" t="s">
        <v>61</v>
      </c>
      <c r="B16" s="39">
        <v>-1071</v>
      </c>
      <c r="C16" s="39"/>
      <c r="D16" s="39">
        <v>-644</v>
      </c>
      <c r="E16" s="39">
        <v>-359</v>
      </c>
      <c r="F16" s="39">
        <v>-245</v>
      </c>
      <c r="G16" s="39">
        <v>-234</v>
      </c>
      <c r="H16" s="512">
        <v>-166</v>
      </c>
    </row>
    <row r="17" spans="1:8" s="27" customFormat="1">
      <c r="A17" s="44" t="s">
        <v>62</v>
      </c>
      <c r="B17" s="213">
        <v>-1.2999999999999999E-2</v>
      </c>
      <c r="C17" s="213"/>
      <c r="D17" s="213">
        <f>D16/D8</f>
        <v>-6.7531432526241834E-3</v>
      </c>
      <c r="E17" s="213">
        <f>E16/E8</f>
        <v>-3.4600408651065963E-3</v>
      </c>
      <c r="F17" s="213">
        <f>F16/F8</f>
        <v>-2.4552296391313496E-3</v>
      </c>
      <c r="G17" s="213">
        <f>G16/G8</f>
        <v>-2.1097807270628968E-3</v>
      </c>
      <c r="H17" s="551">
        <f>H16/H8</f>
        <v>-1.1745975588183266E-3</v>
      </c>
    </row>
    <row r="18" spans="1:8" s="27" customFormat="1">
      <c r="A18" s="44" t="s">
        <v>32</v>
      </c>
      <c r="B18" s="21">
        <v>17591</v>
      </c>
      <c r="C18" s="21"/>
      <c r="D18" s="21">
        <v>20844</v>
      </c>
      <c r="E18" s="21">
        <f>'Y IS SEK'!E46</f>
        <v>21572</v>
      </c>
      <c r="F18" s="21">
        <f>'Y IS SEK'!G46</f>
        <v>18825</v>
      </c>
      <c r="G18" s="21">
        <f>'Y IS SEK'!I46</f>
        <v>23410</v>
      </c>
      <c r="H18" s="542">
        <f>'Y IS SEK'!K46</f>
        <v>30044</v>
      </c>
    </row>
    <row r="19" spans="1:8" s="27" customFormat="1">
      <c r="A19" s="44" t="s">
        <v>97</v>
      </c>
      <c r="B19" s="25">
        <f>+B18/B8</f>
        <v>0.20537517658459131</v>
      </c>
      <c r="C19" s="25"/>
      <c r="D19" s="25">
        <f>+D18/D8</f>
        <v>0.21857533844363117</v>
      </c>
      <c r="E19" s="25">
        <f>+E18/E8</f>
        <v>0.20791086780523535</v>
      </c>
      <c r="F19" s="25">
        <f>+F18/F8</f>
        <v>0.18865182839448025</v>
      </c>
      <c r="G19" s="25">
        <f>+G18/G8</f>
        <v>0.21106823427582228</v>
      </c>
      <c r="H19" s="544">
        <f>+H18/H8</f>
        <v>0.21258800636830003</v>
      </c>
    </row>
    <row r="20" spans="1:8" s="27" customFormat="1">
      <c r="A20" s="44" t="s">
        <v>55</v>
      </c>
      <c r="B20" s="21">
        <v>12661</v>
      </c>
      <c r="C20" s="21"/>
      <c r="D20" s="21">
        <v>16336</v>
      </c>
      <c r="E20" s="21">
        <f>'Y IS SEK'!E51</f>
        <v>16543</v>
      </c>
      <c r="F20" s="21">
        <v>14783</v>
      </c>
      <c r="G20" s="21">
        <v>18134</v>
      </c>
      <c r="H20" s="542">
        <v>23482</v>
      </c>
    </row>
    <row r="21" spans="1:8" s="27" customFormat="1">
      <c r="A21" s="44" t="s">
        <v>34</v>
      </c>
      <c r="B21" s="21">
        <v>16674</v>
      </c>
      <c r="C21" s="21"/>
      <c r="D21" s="21">
        <v>106435</v>
      </c>
      <c r="E21" s="21">
        <f>'Y IS SEK'!E53</f>
        <v>16543</v>
      </c>
      <c r="F21" s="21">
        <v>14783</v>
      </c>
      <c r="G21" s="21">
        <v>18134</v>
      </c>
      <c r="H21" s="542">
        <v>23482</v>
      </c>
    </row>
    <row r="22" spans="1:8" s="27" customFormat="1">
      <c r="A22" s="44"/>
      <c r="B22" s="3"/>
      <c r="C22" s="3"/>
      <c r="D22" s="3"/>
      <c r="E22" s="3"/>
      <c r="F22" s="3"/>
      <c r="G22" s="3"/>
      <c r="H22" s="404"/>
    </row>
    <row r="23" spans="1:8">
      <c r="A23" s="59" t="s">
        <v>348</v>
      </c>
      <c r="B23" s="47">
        <v>2017</v>
      </c>
      <c r="C23" s="47"/>
      <c r="D23" s="47">
        <v>2018</v>
      </c>
      <c r="E23" s="47">
        <f>E4</f>
        <v>2019</v>
      </c>
      <c r="F23" s="47">
        <f>F4</f>
        <v>2020</v>
      </c>
      <c r="G23" s="47">
        <f>G4</f>
        <v>2021</v>
      </c>
      <c r="H23" s="564">
        <f>H4</f>
        <v>2022</v>
      </c>
    </row>
    <row r="24" spans="1:8">
      <c r="A24" s="44" t="s">
        <v>72</v>
      </c>
      <c r="B24" s="10">
        <v>33631</v>
      </c>
      <c r="C24" s="10"/>
      <c r="D24" s="10">
        <v>35894</v>
      </c>
      <c r="E24" s="10">
        <v>37805</v>
      </c>
      <c r="F24" s="10">
        <v>39606</v>
      </c>
      <c r="G24" s="10">
        <v>41272</v>
      </c>
      <c r="H24" s="527">
        <v>45781</v>
      </c>
    </row>
    <row r="25" spans="1:8">
      <c r="A25" s="44" t="s">
        <v>73</v>
      </c>
      <c r="B25" s="39">
        <v>2547</v>
      </c>
      <c r="C25" s="39"/>
      <c r="D25" s="39">
        <v>2657</v>
      </c>
      <c r="E25" s="39">
        <v>2744.5046951461445</v>
      </c>
      <c r="F25" s="39">
        <f t="shared" ref="F25:G25" si="0">F8/(F24/1000)</f>
        <v>2519.4919961621977</v>
      </c>
      <c r="G25" s="39">
        <f t="shared" si="0"/>
        <v>2687.3425082380309</v>
      </c>
      <c r="H25" s="512">
        <f>H8/(H24/1000)</f>
        <v>3086.97931456281</v>
      </c>
    </row>
    <row r="26" spans="1:8">
      <c r="A26" s="44"/>
      <c r="B26" s="99"/>
      <c r="C26" s="99"/>
      <c r="D26" s="99"/>
      <c r="E26" s="99"/>
      <c r="F26" s="99"/>
      <c r="G26" s="99"/>
      <c r="H26" s="570"/>
    </row>
    <row r="27" spans="1:8" s="27" customFormat="1" ht="15.6">
      <c r="A27" s="59" t="s">
        <v>512</v>
      </c>
      <c r="B27" s="372">
        <v>2017</v>
      </c>
      <c r="C27" s="625" t="s">
        <v>510</v>
      </c>
      <c r="D27" s="369" t="s">
        <v>418</v>
      </c>
      <c r="E27" s="369">
        <f>E4</f>
        <v>2019</v>
      </c>
      <c r="F27" s="369">
        <f>F4</f>
        <v>2020</v>
      </c>
      <c r="G27" s="369">
        <f>G4</f>
        <v>2021</v>
      </c>
      <c r="H27" s="565">
        <f>H4</f>
        <v>2022</v>
      </c>
    </row>
    <row r="28" spans="1:8" s="27" customFormat="1">
      <c r="A28" s="44" t="s">
        <v>63</v>
      </c>
      <c r="B28" s="12">
        <v>29187</v>
      </c>
      <c r="C28" s="12"/>
      <c r="D28" s="12">
        <v>28444</v>
      </c>
      <c r="E28" s="12">
        <f>'Y CF SEK'!D10</f>
        <v>26696</v>
      </c>
      <c r="F28" s="12">
        <f>'Y CF SEK'!E10</f>
        <v>25081</v>
      </c>
      <c r="G28" s="12">
        <f>'Y CF SEK'!F10</f>
        <v>28952</v>
      </c>
      <c r="H28" s="485">
        <f>'Y CF SEK'!G10</f>
        <v>36978</v>
      </c>
    </row>
    <row r="29" spans="1:8" s="27" customFormat="1">
      <c r="A29" s="44" t="s">
        <v>64</v>
      </c>
      <c r="B29" s="12">
        <v>20930</v>
      </c>
      <c r="C29" s="12"/>
      <c r="D29" s="12">
        <v>21481</v>
      </c>
      <c r="E29" s="12">
        <v>20209</v>
      </c>
      <c r="F29" s="12">
        <v>20454</v>
      </c>
      <c r="G29" s="12">
        <v>23870</v>
      </c>
      <c r="H29" s="485">
        <v>29600</v>
      </c>
    </row>
    <row r="30" spans="1:8" s="27" customFormat="1">
      <c r="A30" s="44" t="s">
        <v>65</v>
      </c>
      <c r="B30" s="12">
        <v>1398</v>
      </c>
      <c r="C30" s="12"/>
      <c r="D30" s="12">
        <v>-3391</v>
      </c>
      <c r="E30" s="12">
        <f>'Y CF SEK'!D16</f>
        <v>-2971</v>
      </c>
      <c r="F30" s="12">
        <f>'Y CF SEK'!E16</f>
        <v>2166</v>
      </c>
      <c r="G30" s="12">
        <f>'Y CF SEK'!F16</f>
        <v>-244</v>
      </c>
      <c r="H30" s="485">
        <f>'Y CF SEK'!G16</f>
        <v>-7415</v>
      </c>
    </row>
    <row r="31" spans="1:8" s="27" customFormat="1">
      <c r="A31" s="44" t="s">
        <v>112</v>
      </c>
      <c r="B31" s="12">
        <v>-1412</v>
      </c>
      <c r="C31" s="12"/>
      <c r="D31" s="12">
        <v>-1462</v>
      </c>
      <c r="E31" s="12">
        <f>'Y CF SEK'!D17</f>
        <v>-1140</v>
      </c>
      <c r="F31" s="12">
        <f>'Y CF SEK'!E17</f>
        <v>-486</v>
      </c>
      <c r="G31" s="12">
        <f>'Y CF SEK'!F17</f>
        <v>-510</v>
      </c>
      <c r="H31" s="485">
        <f>'Y CF SEK'!G17</f>
        <v>-884</v>
      </c>
    </row>
    <row r="32" spans="1:8" s="27" customFormat="1">
      <c r="A32" s="44" t="s">
        <v>113</v>
      </c>
      <c r="B32" s="12">
        <v>-948</v>
      </c>
      <c r="C32" s="12"/>
      <c r="D32" s="12">
        <v>-1276</v>
      </c>
      <c r="E32" s="12">
        <f>'Y CF SEK'!D17+'Y CF SEK'!D18</f>
        <v>-1087</v>
      </c>
      <c r="F32" s="12">
        <f>'Y CF SEK'!E17+'Y CF SEK'!E18</f>
        <v>-416</v>
      </c>
      <c r="G32" s="12">
        <f>'Y CF SEK'!F17+'Y CF SEK'!F18</f>
        <v>-474</v>
      </c>
      <c r="H32" s="485">
        <f>'Y CF SEK'!G17+'Y CF SEK'!G18</f>
        <v>-808</v>
      </c>
    </row>
    <row r="33" spans="1:8" s="27" customFormat="1" ht="15" customHeight="1">
      <c r="A33" s="44" t="s">
        <v>62</v>
      </c>
      <c r="B33" s="25">
        <v>-1.0999999999999999E-2</v>
      </c>
      <c r="C33" s="25"/>
      <c r="D33" s="25">
        <f>+D32/D8</f>
        <v>-1.3380451537808164E-2</v>
      </c>
      <c r="E33" s="25">
        <f>+E32/E8</f>
        <v>-1.0476502563707159E-2</v>
      </c>
      <c r="F33" s="25">
        <f>+F32/F8</f>
        <v>-4.1688797137903735E-3</v>
      </c>
      <c r="G33" s="25">
        <f>+G32/G8</f>
        <v>-4.2736583958453552E-3</v>
      </c>
      <c r="H33" s="544">
        <f>+H32/H8</f>
        <v>-5.7173182381036617E-3</v>
      </c>
    </row>
    <row r="34" spans="1:8" s="27" customFormat="1">
      <c r="A34" s="44" t="s">
        <v>86</v>
      </c>
      <c r="B34" s="12">
        <v>-758</v>
      </c>
      <c r="C34" s="12"/>
      <c r="D34" s="12">
        <v>-4301</v>
      </c>
      <c r="E34" s="12">
        <f>'Y CF SEK'!D29</f>
        <v>-9683</v>
      </c>
      <c r="F34" s="12">
        <f>'Y CF SEK'!E29</f>
        <v>-16286</v>
      </c>
      <c r="G34" s="12">
        <f>'Y CF SEK'!F29</f>
        <v>-6121</v>
      </c>
      <c r="H34" s="485">
        <f>'Y CF SEK'!G29</f>
        <v>-15503</v>
      </c>
    </row>
    <row r="35" spans="1:8" s="27" customFormat="1">
      <c r="A35" s="44" t="s">
        <v>66</v>
      </c>
      <c r="B35" s="12">
        <v>-1742</v>
      </c>
      <c r="C35" s="12"/>
      <c r="D35" s="12">
        <v>-2000</v>
      </c>
      <c r="E35" s="12">
        <f>'Y CF SEK'!D22</f>
        <v>-1662</v>
      </c>
      <c r="F35" s="12">
        <f>'Y CF SEK'!E22</f>
        <v>-1459</v>
      </c>
      <c r="G35" s="12">
        <f>'Y CF SEK'!F22</f>
        <v>-1970</v>
      </c>
      <c r="H35" s="485">
        <f>'Y CF SEK'!G22</f>
        <v>-3660</v>
      </c>
    </row>
    <row r="36" spans="1:8" s="27" customFormat="1">
      <c r="A36" s="44" t="s">
        <v>62</v>
      </c>
      <c r="B36" s="25">
        <v>-0.02</v>
      </c>
      <c r="C36" s="25"/>
      <c r="D36" s="25">
        <f>+D35/D8</f>
        <v>-2.0972494573367029E-2</v>
      </c>
      <c r="E36" s="25">
        <f>+E35/E8</f>
        <v>-1.6018350745980955E-2</v>
      </c>
      <c r="F36" s="25">
        <f>+F35/F8</f>
        <v>-1.4621143034663834E-2</v>
      </c>
      <c r="G36" s="25">
        <f>+G35/G8</f>
        <v>-1.7761829197922678E-2</v>
      </c>
      <c r="H36" s="544">
        <f>+H35/H8</f>
        <v>-2.5897753405271538E-2</v>
      </c>
    </row>
    <row r="37" spans="1:8" s="27" customFormat="1" ht="15" customHeight="1">
      <c r="A37" s="44" t="s">
        <v>67</v>
      </c>
      <c r="B37" s="211">
        <v>-7745</v>
      </c>
      <c r="C37" s="211"/>
      <c r="D37" s="211">
        <v>-21601</v>
      </c>
      <c r="E37" s="211">
        <f>'Y CF SEK'!D39</f>
        <v>-8024</v>
      </c>
      <c r="F37" s="211">
        <f>'Y CF SEK'!E39</f>
        <v>-8552</v>
      </c>
      <c r="G37" s="211">
        <f>'Y CF SEK'!F39</f>
        <v>-10323</v>
      </c>
      <c r="H37" s="552">
        <f>'Y CF SEK'!G39</f>
        <v>-14651</v>
      </c>
    </row>
    <row r="38" spans="1:8" s="27" customFormat="1">
      <c r="A38" s="44" t="s">
        <v>111</v>
      </c>
      <c r="B38" s="212">
        <v>-8255</v>
      </c>
      <c r="C38" s="212"/>
      <c r="D38" s="212">
        <v>-8496</v>
      </c>
      <c r="E38" s="212">
        <f>'Y CF SEK'!D32+'Y CF SEK'!D33</f>
        <v>-7663</v>
      </c>
      <c r="F38" s="212">
        <f>'Y CF SEK'!E32+'Y CF SEK'!E33</f>
        <v>-8506</v>
      </c>
      <c r="G38" s="212">
        <f>'Y CF SEK'!F32+'Y CF SEK'!F33</f>
        <v>-8889</v>
      </c>
      <c r="H38" s="471">
        <f>'Y CF SEK'!G32+'Y CF SEK'!G33</f>
        <v>-9250</v>
      </c>
    </row>
    <row r="39" spans="1:8" s="27" customFormat="1">
      <c r="A39" s="44" t="s">
        <v>68</v>
      </c>
      <c r="B39" s="212">
        <v>18856</v>
      </c>
      <c r="C39" s="212"/>
      <c r="D39" s="212">
        <v>14133</v>
      </c>
      <c r="E39" s="212">
        <f>SUM('Q CF SEK'!J65:M65)</f>
        <v>14625</v>
      </c>
      <c r="F39" s="212">
        <f>SUM('Q CF SEK'!N65:Q65)</f>
        <v>18910</v>
      </c>
      <c r="G39" s="212">
        <f>SUM('Q CF SEK'!R65:U65)</f>
        <v>19378</v>
      </c>
      <c r="H39" s="471">
        <f>SUM('Q CF SEK'!V65:Y65)</f>
        <v>17099</v>
      </c>
    </row>
    <row r="40" spans="1:8" s="27" customFormat="1">
      <c r="A40" s="45"/>
      <c r="B40" s="302"/>
      <c r="C40" s="302"/>
      <c r="D40" s="302"/>
      <c r="E40" s="302"/>
      <c r="F40" s="302"/>
      <c r="G40" s="302"/>
      <c r="H40" s="623"/>
    </row>
    <row r="41" spans="1:8" s="27" customFormat="1" ht="15.6">
      <c r="A41" s="59" t="s">
        <v>513</v>
      </c>
      <c r="B41" s="372">
        <v>2017</v>
      </c>
      <c r="C41" s="625" t="s">
        <v>330</v>
      </c>
      <c r="D41" s="369">
        <v>2018</v>
      </c>
      <c r="E41" s="369">
        <f>E4</f>
        <v>2019</v>
      </c>
      <c r="F41" s="369">
        <f>F4</f>
        <v>2020</v>
      </c>
      <c r="G41" s="369">
        <f>G4</f>
        <v>2021</v>
      </c>
      <c r="H41" s="624">
        <f>H4</f>
        <v>2022</v>
      </c>
    </row>
    <row r="42" spans="1:8" s="27" customFormat="1" ht="15.6">
      <c r="A42" s="44" t="s">
        <v>171</v>
      </c>
      <c r="B42" s="21">
        <f>'Y BS SEK'!B18</f>
        <v>126031</v>
      </c>
      <c r="C42" s="381" t="s">
        <v>331</v>
      </c>
      <c r="D42" s="21">
        <f>'Y BS SEK'!C18</f>
        <v>96670</v>
      </c>
      <c r="E42" s="21">
        <f>'Y BS SEK'!D18</f>
        <v>111722</v>
      </c>
      <c r="F42" s="21">
        <f>'Y BS SEK'!E18</f>
        <v>113366</v>
      </c>
      <c r="G42" s="21">
        <f>'Y BS SEK'!F18</f>
        <v>136683</v>
      </c>
      <c r="H42" s="512">
        <f>'Y BS SEK'!G18</f>
        <v>172301</v>
      </c>
    </row>
    <row r="43" spans="1:8" s="31" customFormat="1" ht="15.6">
      <c r="A43" s="44" t="s">
        <v>172</v>
      </c>
      <c r="B43" s="415">
        <v>0.68</v>
      </c>
      <c r="C43" s="382" t="s">
        <v>331</v>
      </c>
      <c r="D43" s="415">
        <v>0.99</v>
      </c>
      <c r="E43" s="415">
        <v>0.98</v>
      </c>
      <c r="F43" s="415">
        <v>0.86</v>
      </c>
      <c r="G43" s="415">
        <v>0.88</v>
      </c>
      <c r="H43" s="553">
        <v>0.91</v>
      </c>
    </row>
    <row r="44" spans="1:8" s="29" customFormat="1">
      <c r="A44" s="44" t="s">
        <v>381</v>
      </c>
      <c r="B44" s="39">
        <v>64096</v>
      </c>
      <c r="C44" s="39"/>
      <c r="D44" s="12">
        <v>64945</v>
      </c>
      <c r="E44" s="12">
        <v>72732</v>
      </c>
      <c r="F44" s="12">
        <v>83649</v>
      </c>
      <c r="G44" s="12">
        <v>87537</v>
      </c>
      <c r="H44" s="471">
        <v>106054</v>
      </c>
    </row>
    <row r="45" spans="1:8" s="8" customFormat="1">
      <c r="A45" s="44" t="s">
        <v>382</v>
      </c>
      <c r="B45" s="301">
        <f>B8/B44</f>
        <v>1.336323639540689</v>
      </c>
      <c r="C45" s="301"/>
      <c r="D45" s="301">
        <f>D8/D44</f>
        <v>1.468365540072369</v>
      </c>
      <c r="E45" s="301">
        <f>E8/E44</f>
        <v>1.4265522741021834</v>
      </c>
      <c r="F45" s="301">
        <f>F8/F44</f>
        <v>1.1929251993448815</v>
      </c>
      <c r="G45" s="301">
        <f>G8/G44</f>
        <v>1.2670299416246844</v>
      </c>
      <c r="H45" s="553">
        <f>H8/H44</f>
        <v>1.3325758575819866</v>
      </c>
    </row>
    <row r="46" spans="1:8" s="8" customFormat="1">
      <c r="A46" s="44" t="s">
        <v>383</v>
      </c>
      <c r="B46" s="368">
        <f>'APMs calculated'!B36</f>
        <v>0.2930760109835247</v>
      </c>
      <c r="C46" s="368"/>
      <c r="D46" s="368">
        <f>'APMs calculated'!H36</f>
        <v>0.32541381168681194</v>
      </c>
      <c r="E46" s="368">
        <f>'APMs calculated'!L36</f>
        <v>0.3025353352032118</v>
      </c>
      <c r="F46" s="368">
        <f>'APMs calculated'!P36</f>
        <v>0.23076187402120765</v>
      </c>
      <c r="G46" s="368">
        <f>'APMs calculated'!T36</f>
        <v>0.27185076024995147</v>
      </c>
      <c r="H46" s="554">
        <f>'APMs calculated'!X36</f>
        <v>0.28717445829483096</v>
      </c>
    </row>
    <row r="47" spans="1:8" s="8" customFormat="1" ht="15.6">
      <c r="A47" s="44" t="s">
        <v>244</v>
      </c>
      <c r="B47" s="306">
        <f>-'Q BS SEK'!E46</f>
        <v>2466</v>
      </c>
      <c r="C47" s="382" t="s">
        <v>331</v>
      </c>
      <c r="D47" s="306">
        <f>-'Q BS SEK'!I46</f>
        <v>6702</v>
      </c>
      <c r="E47" s="306">
        <f>-'Y BS SEK'!D46</f>
        <v>12013</v>
      </c>
      <c r="F47" s="306">
        <f>-'Y BS SEK'!E46</f>
        <v>16421</v>
      </c>
      <c r="G47" s="306">
        <f>-'Y BS SEK'!F46</f>
        <v>8151</v>
      </c>
      <c r="H47" s="555">
        <f>-'Y BS SEK'!G46</f>
        <v>26570</v>
      </c>
    </row>
    <row r="48" spans="1:8" s="8" customFormat="1" ht="15.6">
      <c r="A48" s="44" t="s">
        <v>245</v>
      </c>
      <c r="B48" s="307">
        <f>B47/B12</f>
        <v>0.110172899075191</v>
      </c>
      <c r="C48" s="382" t="s">
        <v>331</v>
      </c>
      <c r="D48" s="307">
        <f>D47/D12</f>
        <v>0.27343941248470011</v>
      </c>
      <c r="E48" s="307">
        <f>E47/E12</f>
        <v>0.45166748129488288</v>
      </c>
      <c r="F48" s="307">
        <f>F47/F12</f>
        <v>0.67478939798643933</v>
      </c>
      <c r="G48" s="307">
        <f>G47/G12</f>
        <v>0.28082687338501294</v>
      </c>
      <c r="H48" s="556">
        <f>H47/H12</f>
        <v>0.72696927412514711</v>
      </c>
    </row>
    <row r="49" spans="1:8" s="8" customFormat="1" ht="15.6">
      <c r="A49" s="44" t="s">
        <v>13</v>
      </c>
      <c r="B49" s="21">
        <f>'Y BS SEK'!B22</f>
        <v>60601</v>
      </c>
      <c r="C49" s="382" t="s">
        <v>331</v>
      </c>
      <c r="D49" s="21">
        <f>'Y BS SEK'!C22</f>
        <v>42472</v>
      </c>
      <c r="E49" s="21">
        <f>'Y BS SEK'!D22</f>
        <v>53290</v>
      </c>
      <c r="F49" s="21">
        <f>'Y BS SEK'!E22</f>
        <v>53534</v>
      </c>
      <c r="G49" s="21">
        <f>'Y BS SEK'!F22</f>
        <v>67634</v>
      </c>
      <c r="H49" s="512">
        <f>'Y BS SEK'!G22</f>
        <v>80026</v>
      </c>
    </row>
    <row r="50" spans="1:8" s="8" customFormat="1" ht="15.6">
      <c r="A50" s="44" t="s">
        <v>69</v>
      </c>
      <c r="B50" s="367">
        <f>B47/B49</f>
        <v>4.0692397815217572E-2</v>
      </c>
      <c r="C50" s="382" t="s">
        <v>331</v>
      </c>
      <c r="D50" s="367">
        <f>D47/D49</f>
        <v>0.15779807873422491</v>
      </c>
      <c r="E50" s="367">
        <f>E47/E49</f>
        <v>0.22542690936385815</v>
      </c>
      <c r="F50" s="367">
        <f>F47/F49</f>
        <v>0.30673964209661148</v>
      </c>
      <c r="G50" s="367">
        <f>G47/G49</f>
        <v>0.12051630836561493</v>
      </c>
      <c r="H50" s="554">
        <f>H47/H49</f>
        <v>0.3320170944443056</v>
      </c>
    </row>
    <row r="51" spans="1:8" s="8" customFormat="1" ht="15.6">
      <c r="A51" s="44" t="s">
        <v>70</v>
      </c>
      <c r="B51" s="367">
        <f>B49/B42</f>
        <v>0.48084201505978685</v>
      </c>
      <c r="C51" s="414" t="s">
        <v>331</v>
      </c>
      <c r="D51" s="367">
        <f>D49/D42</f>
        <v>0.43935036722871623</v>
      </c>
      <c r="E51" s="367">
        <f>E49/E42</f>
        <v>0.47698752260074112</v>
      </c>
      <c r="F51" s="367">
        <f>F49/F42</f>
        <v>0.47222271227704954</v>
      </c>
      <c r="G51" s="367">
        <f>G49/G42</f>
        <v>0.49482378935200427</v>
      </c>
      <c r="H51" s="554">
        <f>H49/H42</f>
        <v>0.46445464622956339</v>
      </c>
    </row>
    <row r="52" spans="1:8" s="8" customFormat="1" ht="15.6">
      <c r="A52" s="44" t="s">
        <v>71</v>
      </c>
      <c r="B52" s="367">
        <f>'APMs calculated'!B8</f>
        <v>0.30141003131391747</v>
      </c>
      <c r="C52" s="414" t="s">
        <v>331</v>
      </c>
      <c r="D52" s="367">
        <f>'APMs calculated'!H8</f>
        <v>0.33650558233428091</v>
      </c>
      <c r="E52" s="367">
        <f>'APMs calculated'!L8</f>
        <v>0.34741322029051336</v>
      </c>
      <c r="F52" s="367">
        <f>'APMs calculated'!P8</f>
        <v>0.26765986424126514</v>
      </c>
      <c r="G52" s="367">
        <f>'APMs calculated'!T8</f>
        <v>0.30291486638664167</v>
      </c>
      <c r="H52" s="554">
        <f>'APMs calculated'!X8</f>
        <v>0.3220014922589069</v>
      </c>
    </row>
    <row r="53" spans="1:8" s="30" customFormat="1">
      <c r="A53" s="33"/>
      <c r="B53" s="34"/>
      <c r="C53" s="34"/>
      <c r="D53" s="34"/>
      <c r="E53" s="34"/>
      <c r="F53" s="34"/>
      <c r="G53" s="34"/>
      <c r="H53" s="571"/>
    </row>
    <row r="54" spans="1:8" ht="15.6">
      <c r="A54" s="76" t="s">
        <v>514</v>
      </c>
      <c r="B54" s="373">
        <v>2017</v>
      </c>
      <c r="C54" s="703" t="s">
        <v>510</v>
      </c>
      <c r="D54" s="373" t="s">
        <v>419</v>
      </c>
      <c r="E54" s="373" t="s">
        <v>420</v>
      </c>
      <c r="F54" s="373" t="s">
        <v>421</v>
      </c>
      <c r="G54" s="373" t="s">
        <v>422</v>
      </c>
      <c r="H54" s="510">
        <v>2022</v>
      </c>
    </row>
    <row r="55" spans="1:8" outlineLevel="1">
      <c r="A55" s="35" t="s">
        <v>344</v>
      </c>
      <c r="B55" s="245">
        <v>13.72</v>
      </c>
      <c r="C55" s="245"/>
      <c r="D55" s="37">
        <v>3.3654999999999999</v>
      </c>
      <c r="E55" s="37">
        <v>3.4003999999999999</v>
      </c>
      <c r="F55" s="37">
        <v>3.0398999999999998</v>
      </c>
      <c r="G55" s="37">
        <v>3.7221000000000002</v>
      </c>
      <c r="H55" s="572">
        <v>4.82237284410078</v>
      </c>
    </row>
    <row r="56" spans="1:8" outlineLevel="1">
      <c r="A56" s="35" t="s">
        <v>345</v>
      </c>
      <c r="B56" s="245">
        <v>13.61</v>
      </c>
      <c r="C56" s="245"/>
      <c r="D56" s="37">
        <v>3.3605</v>
      </c>
      <c r="E56" s="37">
        <v>3.3974000000000002</v>
      </c>
      <c r="F56" s="37">
        <v>3.0352999999999999</v>
      </c>
      <c r="G56" s="37">
        <v>3.7136</v>
      </c>
      <c r="H56" s="572">
        <v>4.8148785482361296</v>
      </c>
    </row>
    <row r="57" spans="1:8" s="7" customFormat="1" ht="15.75" customHeight="1" outlineLevel="1">
      <c r="A57" s="3" t="s">
        <v>505</v>
      </c>
      <c r="B57" s="37">
        <v>7</v>
      </c>
      <c r="C57" s="37"/>
      <c r="D57" s="37">
        <v>1.575</v>
      </c>
      <c r="E57" s="37">
        <v>1.75</v>
      </c>
      <c r="F57" s="37">
        <v>1.825</v>
      </c>
      <c r="G57" s="37">
        <v>1.9</v>
      </c>
      <c r="H57" s="572">
        <v>2.2999999999999998</v>
      </c>
    </row>
    <row r="58" spans="1:8" outlineLevel="1">
      <c r="A58" s="3" t="s">
        <v>74</v>
      </c>
      <c r="B58" s="213">
        <f>B57/B55</f>
        <v>0.51020408163265307</v>
      </c>
      <c r="C58" s="213"/>
      <c r="D58" s="213">
        <f>D57/D55</f>
        <v>0.46798395483583421</v>
      </c>
      <c r="E58" s="25">
        <f>E57/E55</f>
        <v>0.514645335842842</v>
      </c>
      <c r="F58" s="25">
        <f>F57/F55</f>
        <v>0.60034869568077898</v>
      </c>
      <c r="G58" s="25">
        <f>G57/G55</f>
        <v>0.51046452271567122</v>
      </c>
      <c r="H58" s="544">
        <f>H57/H55</f>
        <v>0.47694362803440121</v>
      </c>
    </row>
    <row r="59" spans="1:8" outlineLevel="1">
      <c r="A59" s="3" t="s">
        <v>75</v>
      </c>
      <c r="B59" s="38">
        <f>B57/B67</f>
        <v>2.1739130434782608E-2</v>
      </c>
      <c r="C59" s="38"/>
      <c r="D59" s="38">
        <f>D57/D67</f>
        <v>2.1627188465499485E-2</v>
      </c>
      <c r="E59" s="25">
        <f>E57/E67</f>
        <v>2.4305555555555556E-2</v>
      </c>
      <c r="F59" s="25">
        <f>F57/F67</f>
        <v>1.8959561592603175E-2</v>
      </c>
      <c r="G59" s="25">
        <f>G57/G67</f>
        <v>1.4085290138443573E-2</v>
      </c>
      <c r="H59" s="544">
        <f>H57/H67</f>
        <v>1.951467843203801E-2</v>
      </c>
    </row>
    <row r="60" spans="1:8" outlineLevel="1">
      <c r="A60" s="3" t="s">
        <v>76</v>
      </c>
      <c r="B60" s="245">
        <v>8</v>
      </c>
      <c r="C60" s="245"/>
      <c r="D60" s="427" t="s">
        <v>144</v>
      </c>
      <c r="E60" s="428" t="s">
        <v>144</v>
      </c>
      <c r="F60" s="428" t="s">
        <v>144</v>
      </c>
      <c r="G60" s="428">
        <v>2</v>
      </c>
      <c r="H60" s="573" t="s">
        <v>144</v>
      </c>
    </row>
    <row r="61" spans="1:8" s="7" customFormat="1" outlineLevel="1">
      <c r="A61" s="3" t="s">
        <v>68</v>
      </c>
      <c r="B61" s="37">
        <v>15.53</v>
      </c>
      <c r="C61" s="37"/>
      <c r="D61" s="221">
        <f t="shared" ref="D61:F61" si="1">D39/D68</f>
        <v>2.9116779407191569</v>
      </c>
      <c r="E61" s="221">
        <f t="shared" si="1"/>
        <v>3.0099745245840941</v>
      </c>
      <c r="F61" s="221">
        <f t="shared" si="1"/>
        <v>3.8895900755465762</v>
      </c>
      <c r="G61" s="221">
        <f>G39/G68</f>
        <v>3.9782932821753749</v>
      </c>
      <c r="H61" s="574">
        <f>H39/H68</f>
        <v>3.512278113101301</v>
      </c>
    </row>
    <row r="62" spans="1:8" outlineLevel="1">
      <c r="A62" s="3" t="s">
        <v>13</v>
      </c>
      <c r="B62" s="241">
        <v>50</v>
      </c>
      <c r="C62" s="241"/>
      <c r="D62" s="241">
        <v>8.7500732735198632</v>
      </c>
      <c r="E62" s="241">
        <v>10.967626831800777</v>
      </c>
      <c r="F62" s="241">
        <v>11.011386309059251</v>
      </c>
      <c r="G62" s="241">
        <v>13.885224886296282</v>
      </c>
      <c r="H62" s="575">
        <v>16.465742196871947</v>
      </c>
    </row>
    <row r="63" spans="1:8" outlineLevel="1">
      <c r="A63" s="3" t="s">
        <v>78</v>
      </c>
      <c r="B63" s="191">
        <v>354.2</v>
      </c>
      <c r="C63" s="191"/>
      <c r="D63" s="191">
        <v>52.625</v>
      </c>
      <c r="E63" s="191">
        <v>93.4</v>
      </c>
      <c r="F63" s="191">
        <v>105.27500000000001</v>
      </c>
      <c r="G63" s="191">
        <v>156.44999999999999</v>
      </c>
      <c r="H63" s="576">
        <v>123.1</v>
      </c>
    </row>
    <row r="64" spans="1:8" outlineLevel="1">
      <c r="A64" s="3" t="s">
        <v>79</v>
      </c>
      <c r="B64" s="191">
        <v>314.60000000000002</v>
      </c>
      <c r="C64" s="191"/>
      <c r="D64" s="191">
        <v>48.325000000000003</v>
      </c>
      <c r="E64" s="191">
        <v>81.3</v>
      </c>
      <c r="F64" s="191">
        <v>92.075000000000003</v>
      </c>
      <c r="G64" s="191">
        <v>133.05000000000001</v>
      </c>
      <c r="H64" s="576">
        <v>111.1</v>
      </c>
    </row>
    <row r="65" spans="1:8" outlineLevel="1">
      <c r="A65" s="3" t="s">
        <v>148</v>
      </c>
      <c r="B65" s="191">
        <v>375.8</v>
      </c>
      <c r="C65" s="191"/>
      <c r="D65" s="191">
        <v>95.2</v>
      </c>
      <c r="E65" s="191">
        <v>96.625</v>
      </c>
      <c r="F65" s="191">
        <v>111.375</v>
      </c>
      <c r="G65" s="191">
        <v>157.35</v>
      </c>
      <c r="H65" s="576">
        <v>161.15</v>
      </c>
    </row>
    <row r="66" spans="1:8" outlineLevel="1">
      <c r="A66" s="3" t="s">
        <v>149</v>
      </c>
      <c r="B66" s="191">
        <v>277</v>
      </c>
      <c r="C66" s="191"/>
      <c r="D66" s="191">
        <v>51.325000000000003</v>
      </c>
      <c r="E66" s="191">
        <v>51.25</v>
      </c>
      <c r="F66" s="191">
        <v>66.674999999999997</v>
      </c>
      <c r="G66" s="191">
        <v>108.52500000000001</v>
      </c>
      <c r="H66" s="576">
        <v>92.49</v>
      </c>
    </row>
    <row r="67" spans="1:8" outlineLevel="1">
      <c r="A67" s="3" t="s">
        <v>80</v>
      </c>
      <c r="B67" s="191">
        <v>322</v>
      </c>
      <c r="C67" s="191"/>
      <c r="D67" s="191">
        <v>72.825000000000003</v>
      </c>
      <c r="E67" s="191">
        <v>72</v>
      </c>
      <c r="F67" s="191">
        <v>96.257499999999993</v>
      </c>
      <c r="G67" s="191">
        <v>134.89250000000001</v>
      </c>
      <c r="H67" s="576">
        <v>117.86</v>
      </c>
    </row>
    <row r="68" spans="1:8" outlineLevel="1">
      <c r="A68" s="3" t="s">
        <v>77</v>
      </c>
      <c r="B68" s="191">
        <v>1214.0999999999999</v>
      </c>
      <c r="C68" s="191"/>
      <c r="D68" s="191">
        <v>4853.9022130000003</v>
      </c>
      <c r="E68" s="191">
        <v>4858.8451100000002</v>
      </c>
      <c r="F68" s="191">
        <v>4861.6948400000001</v>
      </c>
      <c r="G68" s="191">
        <v>4870.932992</v>
      </c>
      <c r="H68" s="576">
        <v>4868.3502414624509</v>
      </c>
    </row>
    <row r="69" spans="1:8" outlineLevel="1">
      <c r="A69" s="5" t="s">
        <v>85</v>
      </c>
      <c r="B69" s="474">
        <v>1215.8</v>
      </c>
      <c r="C69" s="474"/>
      <c r="D69" s="474">
        <v>4861.1471350000002</v>
      </c>
      <c r="E69" s="474">
        <v>4863.0963400000001</v>
      </c>
      <c r="F69" s="474">
        <v>4868.9856200000004</v>
      </c>
      <c r="G69" s="474">
        <v>4882.0828140000003</v>
      </c>
      <c r="H69" s="577">
        <v>4875.9277653224508</v>
      </c>
    </row>
    <row r="70" spans="1:8">
      <c r="A70" s="3"/>
      <c r="B70" s="36"/>
      <c r="C70" s="36"/>
      <c r="D70" s="36"/>
      <c r="E70" s="36"/>
      <c r="F70" s="36"/>
      <c r="G70" s="36"/>
      <c r="H70" s="36"/>
    </row>
    <row r="71" spans="1:8">
      <c r="A71" s="3" t="s">
        <v>187</v>
      </c>
      <c r="B71" s="36"/>
      <c r="C71" s="36"/>
      <c r="D71" s="36"/>
      <c r="E71" s="36"/>
      <c r="F71" s="36"/>
      <c r="G71" s="36"/>
      <c r="H71" s="36"/>
    </row>
    <row r="72" spans="1:8">
      <c r="A72" s="3"/>
      <c r="B72" s="3"/>
      <c r="C72" s="3"/>
      <c r="D72" s="3"/>
      <c r="E72" s="3"/>
      <c r="F72" s="3"/>
      <c r="G72" s="3"/>
      <c r="H72" s="3"/>
    </row>
    <row r="73" spans="1:8" s="636" customFormat="1">
      <c r="A73" s="635" t="s">
        <v>472</v>
      </c>
      <c r="D73" s="637"/>
      <c r="E73" s="637"/>
      <c r="F73" s="637"/>
      <c r="G73" s="637"/>
      <c r="H73" s="637"/>
    </row>
    <row r="74" spans="1:8" s="636" customFormat="1">
      <c r="A74" s="635" t="s">
        <v>473</v>
      </c>
      <c r="B74" s="638"/>
      <c r="C74" s="638"/>
      <c r="D74" s="638"/>
      <c r="E74" s="638"/>
      <c r="F74" s="638"/>
      <c r="G74" s="638"/>
      <c r="H74" s="638"/>
    </row>
    <row r="75" spans="1:8" s="636" customFormat="1">
      <c r="A75" s="635" t="s">
        <v>474</v>
      </c>
      <c r="D75" s="639"/>
      <c r="E75" s="639"/>
      <c r="F75" s="639"/>
      <c r="G75" s="639"/>
      <c r="H75" s="639"/>
    </row>
    <row r="76" spans="1:8" s="636" customFormat="1">
      <c r="A76" s="635"/>
    </row>
    <row r="77" spans="1:8">
      <c r="C77" s="704"/>
    </row>
    <row r="78" spans="1:8">
      <c r="C78" s="705"/>
    </row>
    <row r="79" spans="1:8">
      <c r="C79" s="706"/>
    </row>
    <row r="80" spans="1:8">
      <c r="C80" s="707"/>
    </row>
    <row r="81" spans="3:3">
      <c r="C81" s="707"/>
    </row>
    <row r="82" spans="3:3">
      <c r="C82" s="707"/>
    </row>
    <row r="83" spans="3:3">
      <c r="C83" s="707"/>
    </row>
    <row r="85" spans="3:3">
      <c r="C85" s="708"/>
    </row>
    <row r="89" spans="3:3">
      <c r="C89" s="7"/>
    </row>
    <row r="90" spans="3:3">
      <c r="C90" s="10"/>
    </row>
    <row r="91" spans="3:3">
      <c r="C91" s="10"/>
    </row>
    <row r="92" spans="3:3">
      <c r="C92" s="10"/>
    </row>
    <row r="93" spans="3:3">
      <c r="C93" s="10"/>
    </row>
    <row r="94" spans="3:3">
      <c r="C94" s="10"/>
    </row>
    <row r="95" spans="3:3">
      <c r="C95" s="705"/>
    </row>
    <row r="96" spans="3:3">
      <c r="C96" s="10"/>
    </row>
    <row r="97" spans="3:3">
      <c r="C97" s="10"/>
    </row>
  </sheetData>
  <phoneticPr fontId="12"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2020-02-24T12:37:11Z</cp:lastPrinted>
  <dcterms:created xsi:type="dcterms:W3CDTF">1999-03-19T15:29:11Z</dcterms:created>
  <dcterms:modified xsi:type="dcterms:W3CDTF">2023-10-23T13:27:15Z</dcterms:modified>
</cp:coreProperties>
</file>